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work\OneDrive - Konica Minolta\yabou\site01\管理\"/>
    </mc:Choice>
  </mc:AlternateContent>
  <xr:revisionPtr revIDLastSave="434" documentId="13_ncr:1_{D4C9358B-6064-4E17-834D-A0BE23097A3B}" xr6:coauthVersionLast="41" xr6:coauthVersionMax="41" xr10:uidLastSave="{18FBA1A7-4671-4BED-81B6-1E883C8E9479}"/>
  <bookViews>
    <workbookView xWindow="-120" yWindow="-120" windowWidth="20730" windowHeight="11160" xr2:uid="{2F56328B-E2DC-4137-91D4-3E61D7821047}"/>
  </bookViews>
  <sheets>
    <sheet name="予測入力" sheetId="5" r:id="rId1"/>
    <sheet name="一覧表示" sheetId="7" r:id="rId2"/>
  </sheets>
  <definedNames>
    <definedName name="_xlnm._FilterDatabase" localSheetId="0">予測入力!$C$9:$L$9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9" i="7" l="1"/>
  <c r="AJ9" i="7"/>
  <c r="AH9" i="7"/>
  <c r="AG9" i="7"/>
  <c r="AE9" i="7"/>
  <c r="AD9" i="7"/>
  <c r="AB9" i="7"/>
  <c r="AA9" i="7"/>
  <c r="Y9" i="7"/>
  <c r="X9" i="7"/>
  <c r="V9" i="7"/>
  <c r="U9" i="7"/>
  <c r="S9" i="7"/>
  <c r="R9" i="7"/>
  <c r="P9" i="7"/>
  <c r="O9" i="7"/>
  <c r="M9" i="7"/>
  <c r="L9" i="7"/>
  <c r="J9" i="7"/>
  <c r="I9" i="7"/>
  <c r="G9" i="7"/>
  <c r="F9" i="7"/>
  <c r="D9" i="7"/>
  <c r="C9" i="7"/>
  <c r="G249" i="5" l="1"/>
  <c r="K249" i="5" s="1"/>
  <c r="G248" i="5"/>
  <c r="K248" i="5" s="1"/>
  <c r="G247" i="5"/>
  <c r="K247" i="5" s="1"/>
  <c r="G246" i="5"/>
  <c r="K246" i="5" s="1"/>
  <c r="G245" i="5"/>
  <c r="K245" i="5" s="1"/>
  <c r="G244" i="5"/>
  <c r="K244" i="5" s="1"/>
  <c r="G243" i="5"/>
  <c r="K243" i="5" s="1"/>
  <c r="G242" i="5"/>
  <c r="K242" i="5" s="1"/>
  <c r="G241" i="5"/>
  <c r="K241" i="5" s="1"/>
  <c r="G240" i="5"/>
  <c r="K240" i="5" s="1"/>
  <c r="G239" i="5"/>
  <c r="K239" i="5" s="1"/>
  <c r="G238" i="5"/>
  <c r="K238" i="5" s="1"/>
  <c r="G237" i="5"/>
  <c r="K237" i="5" s="1"/>
  <c r="G236" i="5"/>
  <c r="K236" i="5" s="1"/>
  <c r="G235" i="5"/>
  <c r="K235" i="5" s="1"/>
  <c r="G234" i="5"/>
  <c r="K234" i="5" s="1"/>
  <c r="G233" i="5"/>
  <c r="K233" i="5" s="1"/>
  <c r="G232" i="5"/>
  <c r="K232" i="5" s="1"/>
  <c r="G231" i="5"/>
  <c r="K231" i="5" s="1"/>
  <c r="G230" i="5"/>
  <c r="K230" i="5" s="1"/>
  <c r="G229" i="5"/>
  <c r="K229" i="5" s="1"/>
  <c r="G228" i="5"/>
  <c r="K228" i="5" s="1"/>
  <c r="G227" i="5"/>
  <c r="K227" i="5" s="1"/>
  <c r="G226" i="5"/>
  <c r="K226" i="5" s="1"/>
  <c r="G225" i="5"/>
  <c r="K225" i="5" s="1"/>
  <c r="G224" i="5"/>
  <c r="K224" i="5" s="1"/>
  <c r="G223" i="5"/>
  <c r="K223" i="5" s="1"/>
  <c r="G222" i="5"/>
  <c r="K222" i="5" s="1"/>
  <c r="G221" i="5"/>
  <c r="K221" i="5" s="1"/>
  <c r="G220" i="5"/>
  <c r="K220" i="5" s="1"/>
  <c r="G219" i="5"/>
  <c r="K219" i="5" s="1"/>
  <c r="G218" i="5"/>
  <c r="K218" i="5" s="1"/>
  <c r="G217" i="5"/>
  <c r="K217" i="5" s="1"/>
  <c r="G216" i="5"/>
  <c r="K216" i="5" s="1"/>
  <c r="G215" i="5"/>
  <c r="K215" i="5" s="1"/>
  <c r="G214" i="5"/>
  <c r="K214" i="5" s="1"/>
  <c r="G213" i="5"/>
  <c r="K213" i="5" s="1"/>
  <c r="G212" i="5"/>
  <c r="K212" i="5" s="1"/>
  <c r="G211" i="5"/>
  <c r="K211" i="5" s="1"/>
  <c r="G210" i="5"/>
  <c r="K210" i="5" s="1"/>
  <c r="G209" i="5"/>
  <c r="K209" i="5" s="1"/>
  <c r="G208" i="5"/>
  <c r="K208" i="5" s="1"/>
  <c r="G207" i="5"/>
  <c r="K207" i="5" s="1"/>
  <c r="G206" i="5"/>
  <c r="K206" i="5" s="1"/>
  <c r="G205" i="5"/>
  <c r="K205" i="5" s="1"/>
  <c r="G204" i="5"/>
  <c r="K204" i="5" s="1"/>
  <c r="G203" i="5"/>
  <c r="K203" i="5" s="1"/>
  <c r="G202" i="5"/>
  <c r="K202" i="5" s="1"/>
  <c r="G201" i="5"/>
  <c r="K201" i="5" s="1"/>
  <c r="G200" i="5"/>
  <c r="K200" i="5" s="1"/>
  <c r="G199" i="5"/>
  <c r="K199" i="5" s="1"/>
  <c r="G198" i="5"/>
  <c r="K198" i="5" s="1"/>
  <c r="G197" i="5"/>
  <c r="K197" i="5" s="1"/>
  <c r="G196" i="5"/>
  <c r="K196" i="5" s="1"/>
  <c r="G195" i="5"/>
  <c r="K195" i="5" s="1"/>
  <c r="G194" i="5"/>
  <c r="K194" i="5" s="1"/>
  <c r="G193" i="5"/>
  <c r="K193" i="5" s="1"/>
  <c r="G192" i="5"/>
  <c r="K192" i="5" s="1"/>
  <c r="G191" i="5"/>
  <c r="K191" i="5" s="1"/>
  <c r="G190" i="5"/>
  <c r="K190" i="5" s="1"/>
  <c r="G189" i="5"/>
  <c r="K189" i="5" s="1"/>
  <c r="G188" i="5"/>
  <c r="K188" i="5" s="1"/>
  <c r="G187" i="5"/>
  <c r="K187" i="5" s="1"/>
  <c r="G186" i="5"/>
  <c r="K186" i="5" s="1"/>
  <c r="G185" i="5"/>
  <c r="K185" i="5" s="1"/>
  <c r="G184" i="5"/>
  <c r="K184" i="5" s="1"/>
  <c r="G183" i="5"/>
  <c r="K183" i="5" s="1"/>
  <c r="G182" i="5"/>
  <c r="K182" i="5" s="1"/>
  <c r="G181" i="5"/>
  <c r="K181" i="5" s="1"/>
  <c r="G180" i="5"/>
  <c r="K180" i="5" s="1"/>
  <c r="G179" i="5"/>
  <c r="K179" i="5" s="1"/>
  <c r="G178" i="5"/>
  <c r="K178" i="5" s="1"/>
  <c r="G177" i="5"/>
  <c r="K177" i="5" s="1"/>
  <c r="G176" i="5"/>
  <c r="K176" i="5" s="1"/>
  <c r="G175" i="5"/>
  <c r="K175" i="5" s="1"/>
  <c r="G174" i="5"/>
  <c r="K174" i="5" s="1"/>
  <c r="G173" i="5"/>
  <c r="K173" i="5" s="1"/>
  <c r="G172" i="5"/>
  <c r="K172" i="5" s="1"/>
  <c r="G171" i="5"/>
  <c r="K171" i="5" s="1"/>
  <c r="G170" i="5"/>
  <c r="K170" i="5" s="1"/>
  <c r="G169" i="5"/>
  <c r="K169" i="5" s="1"/>
  <c r="G168" i="5"/>
  <c r="K168" i="5" s="1"/>
  <c r="G167" i="5"/>
  <c r="K167" i="5" s="1"/>
  <c r="G166" i="5"/>
  <c r="K166" i="5" s="1"/>
  <c r="G165" i="5"/>
  <c r="K165" i="5" s="1"/>
  <c r="G164" i="5"/>
  <c r="K164" i="5" s="1"/>
  <c r="G163" i="5"/>
  <c r="K163" i="5" s="1"/>
  <c r="G162" i="5"/>
  <c r="K162" i="5" s="1"/>
  <c r="G161" i="5"/>
  <c r="K161" i="5" s="1"/>
  <c r="G160" i="5"/>
  <c r="K160" i="5" s="1"/>
  <c r="G159" i="5"/>
  <c r="K159" i="5" s="1"/>
  <c r="G158" i="5"/>
  <c r="K158" i="5" s="1"/>
  <c r="G157" i="5"/>
  <c r="K157" i="5" s="1"/>
  <c r="G156" i="5"/>
  <c r="K156" i="5" s="1"/>
  <c r="G155" i="5"/>
  <c r="K155" i="5" s="1"/>
  <c r="G154" i="5"/>
  <c r="K154" i="5" s="1"/>
  <c r="G153" i="5"/>
  <c r="K153" i="5" s="1"/>
  <c r="G152" i="5"/>
  <c r="K152" i="5" s="1"/>
  <c r="G151" i="5"/>
  <c r="K151" i="5" s="1"/>
  <c r="G150" i="5"/>
  <c r="K150" i="5" s="1"/>
  <c r="G149" i="5"/>
  <c r="K149" i="5" s="1"/>
  <c r="G148" i="5"/>
  <c r="K148" i="5" s="1"/>
  <c r="G147" i="5"/>
  <c r="K147" i="5" s="1"/>
  <c r="G146" i="5"/>
  <c r="K146" i="5" s="1"/>
  <c r="G145" i="5"/>
  <c r="K145" i="5" s="1"/>
  <c r="G144" i="5"/>
  <c r="K144" i="5" s="1"/>
  <c r="G143" i="5"/>
  <c r="K143" i="5" s="1"/>
  <c r="G142" i="5"/>
  <c r="K142" i="5" s="1"/>
  <c r="G141" i="5"/>
  <c r="K141" i="5" s="1"/>
  <c r="G140" i="5"/>
  <c r="K140" i="5" s="1"/>
  <c r="G139" i="5"/>
  <c r="K139" i="5" s="1"/>
  <c r="G138" i="5"/>
  <c r="K138" i="5" s="1"/>
  <c r="G137" i="5"/>
  <c r="K137" i="5" s="1"/>
  <c r="G136" i="5"/>
  <c r="K136" i="5" s="1"/>
  <c r="G135" i="5"/>
  <c r="K135" i="5" s="1"/>
  <c r="G134" i="5"/>
  <c r="K134" i="5" s="1"/>
  <c r="G133" i="5"/>
  <c r="K133" i="5" s="1"/>
  <c r="G132" i="5"/>
  <c r="K132" i="5" s="1"/>
  <c r="G131" i="5"/>
  <c r="K131" i="5" s="1"/>
  <c r="G130" i="5"/>
  <c r="K130" i="5" s="1"/>
  <c r="G129" i="5"/>
  <c r="K129" i="5" s="1"/>
  <c r="G128" i="5"/>
  <c r="K128" i="5" s="1"/>
  <c r="G127" i="5"/>
  <c r="K127" i="5" s="1"/>
  <c r="G126" i="5"/>
  <c r="K126" i="5" s="1"/>
  <c r="G125" i="5"/>
  <c r="K125" i="5" s="1"/>
  <c r="G124" i="5"/>
  <c r="K124" i="5" s="1"/>
  <c r="G123" i="5"/>
  <c r="K123" i="5" s="1"/>
  <c r="G122" i="5"/>
  <c r="K122" i="5" s="1"/>
  <c r="G121" i="5"/>
  <c r="K121" i="5" s="1"/>
  <c r="G120" i="5"/>
  <c r="K120" i="5" s="1"/>
  <c r="G119" i="5"/>
  <c r="K119" i="5" s="1"/>
  <c r="G118" i="5"/>
  <c r="K118" i="5" s="1"/>
  <c r="G117" i="5"/>
  <c r="K117" i="5" s="1"/>
  <c r="G116" i="5"/>
  <c r="K116" i="5" s="1"/>
  <c r="G115" i="5"/>
  <c r="K115" i="5" s="1"/>
  <c r="G114" i="5"/>
  <c r="K114" i="5" s="1"/>
  <c r="G113" i="5"/>
  <c r="K113" i="5" s="1"/>
  <c r="G112" i="5"/>
  <c r="K112" i="5" s="1"/>
  <c r="G111" i="5"/>
  <c r="K111" i="5" s="1"/>
  <c r="G110" i="5"/>
  <c r="K110" i="5" s="1"/>
  <c r="G109" i="5"/>
  <c r="K109" i="5" s="1"/>
  <c r="G108" i="5"/>
  <c r="K108" i="5" s="1"/>
  <c r="G107" i="5"/>
  <c r="K107" i="5" s="1"/>
  <c r="G106" i="5"/>
  <c r="K106" i="5" s="1"/>
  <c r="G105" i="5"/>
  <c r="K105" i="5" s="1"/>
  <c r="G104" i="5"/>
  <c r="K104" i="5" s="1"/>
  <c r="G103" i="5"/>
  <c r="K103" i="5" s="1"/>
  <c r="G102" i="5"/>
  <c r="K102" i="5" s="1"/>
  <c r="G101" i="5"/>
  <c r="K101" i="5" s="1"/>
  <c r="G100" i="5"/>
  <c r="K100" i="5" s="1"/>
  <c r="G99" i="5"/>
  <c r="K99" i="5" s="1"/>
  <c r="G98" i="5"/>
  <c r="K98" i="5" s="1"/>
  <c r="G97" i="5"/>
  <c r="K97" i="5" s="1"/>
  <c r="G96" i="5"/>
  <c r="K96" i="5" s="1"/>
  <c r="G95" i="5"/>
  <c r="K95" i="5" s="1"/>
  <c r="G94" i="5"/>
  <c r="K94" i="5" s="1"/>
  <c r="G93" i="5"/>
  <c r="K93" i="5" s="1"/>
  <c r="G92" i="5"/>
  <c r="K92" i="5" s="1"/>
  <c r="G91" i="5"/>
  <c r="K91" i="5" s="1"/>
  <c r="G90" i="5"/>
  <c r="K90" i="5" s="1"/>
  <c r="G89" i="5"/>
  <c r="K89" i="5" s="1"/>
  <c r="G88" i="5"/>
  <c r="K88" i="5" s="1"/>
  <c r="G87" i="5"/>
  <c r="K87" i="5" s="1"/>
  <c r="G86" i="5"/>
  <c r="K86" i="5" s="1"/>
  <c r="G85" i="5"/>
  <c r="K85" i="5" s="1"/>
  <c r="G84" i="5"/>
  <c r="K84" i="5" s="1"/>
  <c r="G83" i="5"/>
  <c r="K83" i="5" s="1"/>
  <c r="G82" i="5"/>
  <c r="K82" i="5" s="1"/>
  <c r="G81" i="5"/>
  <c r="K81" i="5" s="1"/>
  <c r="G80" i="5"/>
  <c r="K80" i="5" s="1"/>
  <c r="G79" i="5"/>
  <c r="K79" i="5" s="1"/>
  <c r="G78" i="5"/>
  <c r="K78" i="5" s="1"/>
  <c r="G77" i="5"/>
  <c r="K77" i="5" s="1"/>
  <c r="G76" i="5"/>
  <c r="K76" i="5" s="1"/>
  <c r="G75" i="5"/>
  <c r="K75" i="5" s="1"/>
  <c r="G74" i="5"/>
  <c r="K74" i="5" s="1"/>
  <c r="G73" i="5"/>
  <c r="K73" i="5" s="1"/>
  <c r="G72" i="5"/>
  <c r="K72" i="5" s="1"/>
  <c r="G71" i="5"/>
  <c r="K71" i="5" s="1"/>
  <c r="G70" i="5"/>
  <c r="K70" i="5" s="1"/>
  <c r="G69" i="5"/>
  <c r="K69" i="5" s="1"/>
  <c r="G68" i="5"/>
  <c r="K68" i="5" s="1"/>
  <c r="G67" i="5"/>
  <c r="K67" i="5" s="1"/>
  <c r="G66" i="5"/>
  <c r="K66" i="5" s="1"/>
  <c r="G65" i="5"/>
  <c r="K65" i="5" s="1"/>
  <c r="G64" i="5"/>
  <c r="K64" i="5" s="1"/>
  <c r="G63" i="5"/>
  <c r="K63" i="5" s="1"/>
  <c r="G62" i="5"/>
  <c r="K62" i="5" s="1"/>
  <c r="G61" i="5"/>
  <c r="K61" i="5" s="1"/>
  <c r="G60" i="5"/>
  <c r="K60" i="5" s="1"/>
  <c r="G59" i="5"/>
  <c r="K59" i="5" s="1"/>
  <c r="G58" i="5"/>
  <c r="K58" i="5" s="1"/>
  <c r="G57" i="5"/>
  <c r="K57" i="5" s="1"/>
  <c r="G56" i="5"/>
  <c r="K56" i="5" s="1"/>
  <c r="G55" i="5"/>
  <c r="K55" i="5" s="1"/>
  <c r="G54" i="5"/>
  <c r="K54" i="5" s="1"/>
  <c r="G53" i="5"/>
  <c r="K53" i="5" s="1"/>
  <c r="G52" i="5"/>
  <c r="K52" i="5" s="1"/>
  <c r="G51" i="5"/>
  <c r="K51" i="5" s="1"/>
  <c r="G50" i="5"/>
  <c r="K50" i="5" s="1"/>
  <c r="G49" i="5"/>
  <c r="K49" i="5" s="1"/>
  <c r="G48" i="5"/>
  <c r="K48" i="5" s="1"/>
  <c r="G47" i="5"/>
  <c r="K47" i="5" s="1"/>
  <c r="G46" i="5"/>
  <c r="K46" i="5" s="1"/>
  <c r="G45" i="5"/>
  <c r="K45" i="5" s="1"/>
  <c r="G44" i="5"/>
  <c r="K44" i="5" s="1"/>
  <c r="G43" i="5"/>
  <c r="K43" i="5" s="1"/>
  <c r="G42" i="5"/>
  <c r="K42" i="5" s="1"/>
  <c r="G41" i="5"/>
  <c r="K41" i="5" s="1"/>
  <c r="G11" i="5" l="1"/>
  <c r="K11" i="5" s="1"/>
  <c r="G12" i="5"/>
  <c r="K12" i="5" s="1"/>
  <c r="G13" i="5"/>
  <c r="K13" i="5" s="1"/>
  <c r="G14" i="5"/>
  <c r="K14" i="5" s="1"/>
  <c r="G15" i="5"/>
  <c r="K15" i="5" s="1"/>
  <c r="G16" i="5"/>
  <c r="K16" i="5" s="1"/>
  <c r="G17" i="5"/>
  <c r="K17" i="5" s="1"/>
  <c r="G18" i="5"/>
  <c r="K18" i="5" s="1"/>
  <c r="G19" i="5"/>
  <c r="K19" i="5" s="1"/>
  <c r="G20" i="5"/>
  <c r="K20" i="5" s="1"/>
  <c r="G21" i="5"/>
  <c r="K21" i="5" s="1"/>
  <c r="G22" i="5"/>
  <c r="K22" i="5" s="1"/>
  <c r="G23" i="5"/>
  <c r="K23" i="5" s="1"/>
  <c r="G24" i="5"/>
  <c r="K24" i="5" s="1"/>
  <c r="G25" i="5"/>
  <c r="K25" i="5" s="1"/>
  <c r="G26" i="5"/>
  <c r="K26" i="5" s="1"/>
  <c r="G27" i="5"/>
  <c r="K27" i="5" s="1"/>
  <c r="G28" i="5"/>
  <c r="K28" i="5" s="1"/>
  <c r="G29" i="5"/>
  <c r="K29" i="5" s="1"/>
  <c r="G30" i="5"/>
  <c r="K30" i="5" s="1"/>
  <c r="G31" i="5"/>
  <c r="K31" i="5" s="1"/>
  <c r="G32" i="5"/>
  <c r="K32" i="5" s="1"/>
  <c r="G33" i="5"/>
  <c r="K33" i="5" s="1"/>
  <c r="G34" i="5"/>
  <c r="K34" i="5" s="1"/>
  <c r="G35" i="5"/>
  <c r="K35" i="5" s="1"/>
  <c r="G36" i="5"/>
  <c r="K36" i="5" s="1"/>
  <c r="G37" i="5"/>
  <c r="K37" i="5" s="1"/>
  <c r="G38" i="5"/>
  <c r="K38" i="5" s="1"/>
  <c r="G39" i="5"/>
  <c r="K39" i="5" s="1"/>
  <c r="G40" i="5"/>
  <c r="K40" i="5" s="1"/>
  <c r="G10" i="5"/>
  <c r="K10" i="5" s="1"/>
  <c r="G7" i="5" l="1"/>
  <c r="G6" i="5"/>
  <c r="K2" i="7" l="1"/>
  <c r="B13" i="7" l="1"/>
  <c r="B17" i="7"/>
  <c r="B21" i="7"/>
  <c r="B25" i="7"/>
  <c r="B29" i="7"/>
  <c r="B33" i="7"/>
  <c r="B37" i="7"/>
  <c r="B41" i="7"/>
  <c r="E14" i="7"/>
  <c r="E18" i="7"/>
  <c r="E22" i="7"/>
  <c r="E26" i="7"/>
  <c r="E30" i="7"/>
  <c r="E34" i="7"/>
  <c r="E38" i="7"/>
  <c r="N11" i="7"/>
  <c r="Z11" i="7"/>
  <c r="AI12" i="7"/>
  <c r="AI16" i="7"/>
  <c r="AI20" i="7"/>
  <c r="AI24" i="7"/>
  <c r="AI28" i="7"/>
  <c r="AI32" i="7"/>
  <c r="AI36" i="7"/>
  <c r="AI40" i="7"/>
  <c r="AF14" i="7"/>
  <c r="AF18" i="7"/>
  <c r="AF22" i="7"/>
  <c r="AF26" i="7"/>
  <c r="AF30" i="7"/>
  <c r="AF34" i="7"/>
  <c r="AF38" i="7"/>
  <c r="AC13" i="7"/>
  <c r="AC17" i="7"/>
  <c r="AC21" i="7"/>
  <c r="AC25" i="7"/>
  <c r="AC29" i="7"/>
  <c r="AC33" i="7"/>
  <c r="AC37" i="7"/>
  <c r="AC41" i="7"/>
  <c r="Z15" i="7"/>
  <c r="Z19" i="7"/>
  <c r="Z23" i="7"/>
  <c r="Z27" i="7"/>
  <c r="Z31" i="7"/>
  <c r="Z35" i="7"/>
  <c r="Z39" i="7"/>
  <c r="W14" i="7"/>
  <c r="W18" i="7"/>
  <c r="W22" i="7"/>
  <c r="W26" i="7"/>
  <c r="W30" i="7"/>
  <c r="W34" i="7"/>
  <c r="W38" i="7"/>
  <c r="T12" i="7"/>
  <c r="T16" i="7"/>
  <c r="T20" i="7"/>
  <c r="T24" i="7"/>
  <c r="T28" i="7"/>
  <c r="T32" i="7"/>
  <c r="T36" i="7"/>
  <c r="T40" i="7"/>
  <c r="Q14" i="7"/>
  <c r="Q18" i="7"/>
  <c r="Q22" i="7"/>
  <c r="Q26" i="7"/>
  <c r="Q30" i="7"/>
  <c r="Q34" i="7"/>
  <c r="Q38" i="7"/>
  <c r="N13" i="7"/>
  <c r="N17" i="7"/>
  <c r="N21" i="7"/>
  <c r="N25" i="7"/>
  <c r="N29" i="7"/>
  <c r="N33" i="7"/>
  <c r="N37" i="7"/>
  <c r="N41" i="7"/>
  <c r="K15" i="7"/>
  <c r="K19" i="7"/>
  <c r="K23" i="7"/>
  <c r="K27" i="7"/>
  <c r="K31" i="7"/>
  <c r="K35" i="7"/>
  <c r="K39" i="7"/>
  <c r="B14" i="7"/>
  <c r="B18" i="7"/>
  <c r="B22" i="7"/>
  <c r="B26" i="7"/>
  <c r="B30" i="7"/>
  <c r="B34" i="7"/>
  <c r="B38" i="7"/>
  <c r="E11" i="7"/>
  <c r="E15" i="7"/>
  <c r="E19" i="7"/>
  <c r="E23" i="7"/>
  <c r="E27" i="7"/>
  <c r="E31" i="7"/>
  <c r="E35" i="7"/>
  <c r="E39" i="7"/>
  <c r="Q11" i="7"/>
  <c r="AC11" i="7"/>
  <c r="AI13" i="7"/>
  <c r="AI17" i="7"/>
  <c r="AI21" i="7"/>
  <c r="AI25" i="7"/>
  <c r="AI29" i="7"/>
  <c r="AI33" i="7"/>
  <c r="AI37" i="7"/>
  <c r="AI41" i="7"/>
  <c r="AF15" i="7"/>
  <c r="AF19" i="7"/>
  <c r="AF23" i="7"/>
  <c r="AF27" i="7"/>
  <c r="AF31" i="7"/>
  <c r="AF35" i="7"/>
  <c r="AF39" i="7"/>
  <c r="AC14" i="7"/>
  <c r="AC18" i="7"/>
  <c r="AC22" i="7"/>
  <c r="AC26" i="7"/>
  <c r="AC30" i="7"/>
  <c r="AC34" i="7"/>
  <c r="AC38" i="7"/>
  <c r="Z12" i="7"/>
  <c r="Z16" i="7"/>
  <c r="Z20" i="7"/>
  <c r="Z24" i="7"/>
  <c r="Z28" i="7"/>
  <c r="Z32" i="7"/>
  <c r="Z36" i="7"/>
  <c r="Z40" i="7"/>
  <c r="W15" i="7"/>
  <c r="W19" i="7"/>
  <c r="W23" i="7"/>
  <c r="W27" i="7"/>
  <c r="W31" i="7"/>
  <c r="W35" i="7"/>
  <c r="W39" i="7"/>
  <c r="T13" i="7"/>
  <c r="T17" i="7"/>
  <c r="T21" i="7"/>
  <c r="T25" i="7"/>
  <c r="T29" i="7"/>
  <c r="T33" i="7"/>
  <c r="T37" i="7"/>
  <c r="T41" i="7"/>
  <c r="Q15" i="7"/>
  <c r="Q19" i="7"/>
  <c r="Q23" i="7"/>
  <c r="Q27" i="7"/>
  <c r="Q31" i="7"/>
  <c r="Q35" i="7"/>
  <c r="Q39" i="7"/>
  <c r="N14" i="7"/>
  <c r="N18" i="7"/>
  <c r="N22" i="7"/>
  <c r="N26" i="7"/>
  <c r="N30" i="7"/>
  <c r="N34" i="7"/>
  <c r="N38" i="7"/>
  <c r="K12" i="7"/>
  <c r="K16" i="7"/>
  <c r="K20" i="7"/>
  <c r="K24" i="7"/>
  <c r="K28" i="7"/>
  <c r="K32" i="7"/>
  <c r="K36" i="7"/>
  <c r="K40" i="7"/>
  <c r="B11" i="7"/>
  <c r="B15" i="7"/>
  <c r="B19" i="7"/>
  <c r="B23" i="7"/>
  <c r="B27" i="7"/>
  <c r="B31" i="7"/>
  <c r="B35" i="7"/>
  <c r="B39" i="7"/>
  <c r="E12" i="7"/>
  <c r="E16" i="7"/>
  <c r="E20" i="7"/>
  <c r="E24" i="7"/>
  <c r="E28" i="7"/>
  <c r="E32" i="7"/>
  <c r="E36" i="7"/>
  <c r="H11" i="7"/>
  <c r="T11" i="7"/>
  <c r="AF11" i="7"/>
  <c r="AI14" i="7"/>
  <c r="AI18" i="7"/>
  <c r="AI22" i="7"/>
  <c r="AI26" i="7"/>
  <c r="AI30" i="7"/>
  <c r="AI34" i="7"/>
  <c r="AI38" i="7"/>
  <c r="AF12" i="7"/>
  <c r="AF16" i="7"/>
  <c r="AF20" i="7"/>
  <c r="AF24" i="7"/>
  <c r="AF28" i="7"/>
  <c r="AF32" i="7"/>
  <c r="AF36" i="7"/>
  <c r="AF40" i="7"/>
  <c r="AC15" i="7"/>
  <c r="AC19" i="7"/>
  <c r="AC23" i="7"/>
  <c r="AC27" i="7"/>
  <c r="AC31" i="7"/>
  <c r="AC35" i="7"/>
  <c r="AC39" i="7"/>
  <c r="Z13" i="7"/>
  <c r="Z17" i="7"/>
  <c r="Z21" i="7"/>
  <c r="Z25" i="7"/>
  <c r="Z29" i="7"/>
  <c r="Z33" i="7"/>
  <c r="Z37" i="7"/>
  <c r="W12" i="7"/>
  <c r="W16" i="7"/>
  <c r="W20" i="7"/>
  <c r="W24" i="7"/>
  <c r="W28" i="7"/>
  <c r="W32" i="7"/>
  <c r="W36" i="7"/>
  <c r="W40" i="7"/>
  <c r="T14" i="7"/>
  <c r="T18" i="7"/>
  <c r="T22" i="7"/>
  <c r="T26" i="7"/>
  <c r="T30" i="7"/>
  <c r="T34" i="7"/>
  <c r="T38" i="7"/>
  <c r="Q12" i="7"/>
  <c r="Q16" i="7"/>
  <c r="Q20" i="7"/>
  <c r="Q24" i="7"/>
  <c r="Q28" i="7"/>
  <c r="Q32" i="7"/>
  <c r="Q36" i="7"/>
  <c r="Q40" i="7"/>
  <c r="N15" i="7"/>
  <c r="N19" i="7"/>
  <c r="N23" i="7"/>
  <c r="N27" i="7"/>
  <c r="N31" i="7"/>
  <c r="N35" i="7"/>
  <c r="N39" i="7"/>
  <c r="K13" i="7"/>
  <c r="K17" i="7"/>
  <c r="K21" i="7"/>
  <c r="K25" i="7"/>
  <c r="K29" i="7"/>
  <c r="K33" i="7"/>
  <c r="K37" i="7"/>
  <c r="B12" i="7"/>
  <c r="B16" i="7"/>
  <c r="B20" i="7"/>
  <c r="B24" i="7"/>
  <c r="B28" i="7"/>
  <c r="B32" i="7"/>
  <c r="B36" i="7"/>
  <c r="B40" i="7"/>
  <c r="E13" i="7"/>
  <c r="E17" i="7"/>
  <c r="E21" i="7"/>
  <c r="E25" i="7"/>
  <c r="E29" i="7"/>
  <c r="E33" i="7"/>
  <c r="E37" i="7"/>
  <c r="K11" i="7"/>
  <c r="W11" i="7"/>
  <c r="AI11" i="7"/>
  <c r="AI15" i="7"/>
  <c r="AI19" i="7"/>
  <c r="AI23" i="7"/>
  <c r="AI27" i="7"/>
  <c r="AI31" i="7"/>
  <c r="AI35" i="7"/>
  <c r="AI39" i="7"/>
  <c r="AF13" i="7"/>
  <c r="AF17" i="7"/>
  <c r="AF21" i="7"/>
  <c r="AF25" i="7"/>
  <c r="AF29" i="7"/>
  <c r="AF33" i="7"/>
  <c r="AF37" i="7"/>
  <c r="AC12" i="7"/>
  <c r="AC16" i="7"/>
  <c r="AC20" i="7"/>
  <c r="AC24" i="7"/>
  <c r="AC28" i="7"/>
  <c r="AC32" i="7"/>
  <c r="AC36" i="7"/>
  <c r="AC40" i="7"/>
  <c r="Z14" i="7"/>
  <c r="Z18" i="7"/>
  <c r="Z22" i="7"/>
  <c r="Z26" i="7"/>
  <c r="Z30" i="7"/>
  <c r="Z34" i="7"/>
  <c r="Z38" i="7"/>
  <c r="W13" i="7"/>
  <c r="W17" i="7"/>
  <c r="W21" i="7"/>
  <c r="W25" i="7"/>
  <c r="W29" i="7"/>
  <c r="W33" i="7"/>
  <c r="W37" i="7"/>
  <c r="W41" i="7"/>
  <c r="T15" i="7"/>
  <c r="T19" i="7"/>
  <c r="T23" i="7"/>
  <c r="T27" i="7"/>
  <c r="T31" i="7"/>
  <c r="T35" i="7"/>
  <c r="T39" i="7"/>
  <c r="Q13" i="7"/>
  <c r="Q17" i="7"/>
  <c r="Q21" i="7"/>
  <c r="Q25" i="7"/>
  <c r="Q29" i="7"/>
  <c r="Q33" i="7"/>
  <c r="Q37" i="7"/>
  <c r="N12" i="7"/>
  <c r="N16" i="7"/>
  <c r="N20" i="7"/>
  <c r="N24" i="7"/>
  <c r="N28" i="7"/>
  <c r="N32" i="7"/>
  <c r="N36" i="7"/>
  <c r="N40" i="7"/>
  <c r="K14" i="7"/>
  <c r="K18" i="7"/>
  <c r="K22" i="7"/>
  <c r="K26" i="7"/>
  <c r="K30" i="7"/>
  <c r="K34" i="7"/>
  <c r="K38" i="7"/>
  <c r="H12" i="7"/>
  <c r="H16" i="7"/>
  <c r="H20" i="7"/>
  <c r="H24" i="7"/>
  <c r="H28" i="7"/>
  <c r="H32" i="7"/>
  <c r="H36" i="7"/>
  <c r="H40" i="7"/>
  <c r="H37" i="7"/>
  <c r="H14" i="7"/>
  <c r="H26" i="7"/>
  <c r="H34" i="7"/>
  <c r="H19" i="7"/>
  <c r="H27" i="7"/>
  <c r="H39" i="7"/>
  <c r="H13" i="7"/>
  <c r="H17" i="7"/>
  <c r="H21" i="7"/>
  <c r="H25" i="7"/>
  <c r="H29" i="7"/>
  <c r="H33" i="7"/>
  <c r="H41" i="7"/>
  <c r="H18" i="7"/>
  <c r="H30" i="7"/>
  <c r="H38" i="7"/>
  <c r="H23" i="7"/>
  <c r="H31" i="7"/>
  <c r="H22" i="7"/>
  <c r="H15" i="7"/>
  <c r="H35" i="7"/>
  <c r="C11" i="7"/>
  <c r="C13" i="7"/>
  <c r="C12" i="7"/>
  <c r="D29" i="7" l="1"/>
  <c r="C29" i="7"/>
  <c r="AK19" i="7"/>
  <c r="AJ19" i="7"/>
  <c r="S26" i="7"/>
  <c r="R26" i="7"/>
  <c r="S18" i="7"/>
  <c r="R18" i="7"/>
  <c r="Y15" i="7"/>
  <c r="X15" i="7"/>
  <c r="Y13" i="7"/>
  <c r="X13" i="7"/>
  <c r="Y11" i="7"/>
  <c r="X11" i="7"/>
  <c r="D33" i="7"/>
  <c r="C33" i="7"/>
  <c r="I41" i="7"/>
  <c r="J41" i="7"/>
  <c r="P19" i="7"/>
  <c r="O19" i="7"/>
  <c r="P21" i="7"/>
  <c r="O21" i="7"/>
  <c r="P23" i="7"/>
  <c r="O23" i="7"/>
  <c r="P25" i="7"/>
  <c r="O25" i="7"/>
  <c r="P27" i="7"/>
  <c r="O27" i="7"/>
  <c r="I35" i="7"/>
  <c r="J35" i="7"/>
  <c r="J29" i="7"/>
  <c r="I29" i="7"/>
  <c r="O37" i="7"/>
  <c r="P37" i="7"/>
  <c r="M28" i="7"/>
  <c r="L28" i="7"/>
  <c r="M30" i="7"/>
  <c r="L30" i="7"/>
  <c r="M32" i="7"/>
  <c r="L32" i="7"/>
  <c r="M34" i="7"/>
  <c r="L34" i="7"/>
  <c r="L36" i="7"/>
  <c r="M36" i="7"/>
  <c r="L38" i="7"/>
  <c r="M38" i="7"/>
  <c r="U40" i="7"/>
  <c r="V40" i="7"/>
  <c r="M26" i="7"/>
  <c r="L26" i="7"/>
  <c r="M18" i="7"/>
  <c r="L18" i="7"/>
  <c r="AE22" i="7"/>
  <c r="AD22" i="7"/>
  <c r="D14" i="7"/>
  <c r="C14" i="7"/>
  <c r="P17" i="7"/>
  <c r="O17" i="7"/>
  <c r="J16" i="7"/>
  <c r="I16" i="7"/>
  <c r="U35" i="7"/>
  <c r="V35" i="7"/>
  <c r="L27" i="7"/>
  <c r="M27" i="7"/>
  <c r="Y24" i="7"/>
  <c r="X24" i="7"/>
  <c r="AK21" i="7"/>
  <c r="AJ21" i="7"/>
  <c r="M19" i="7"/>
  <c r="L19" i="7"/>
  <c r="G20" i="7"/>
  <c r="F20" i="7"/>
  <c r="J32" i="7"/>
  <c r="I32" i="7"/>
  <c r="AE25" i="7"/>
  <c r="AD25" i="7"/>
  <c r="G23" i="7"/>
  <c r="F23" i="7"/>
  <c r="S20" i="7"/>
  <c r="R20" i="7"/>
  <c r="S17" i="7"/>
  <c r="R17" i="7"/>
  <c r="AE16" i="7"/>
  <c r="AD16" i="7"/>
  <c r="G16" i="7"/>
  <c r="F16" i="7"/>
  <c r="S15" i="7"/>
  <c r="R15" i="7"/>
  <c r="AE14" i="7"/>
  <c r="AD14" i="7"/>
  <c r="G14" i="7"/>
  <c r="F14" i="7"/>
  <c r="S13" i="7"/>
  <c r="R13" i="7"/>
  <c r="AE12" i="7"/>
  <c r="AD12" i="7"/>
  <c r="G12" i="7"/>
  <c r="F12" i="7"/>
  <c r="S11" i="7"/>
  <c r="R11" i="7"/>
  <c r="J28" i="7"/>
  <c r="I28" i="7"/>
  <c r="D31" i="7"/>
  <c r="C31" i="7"/>
  <c r="AB33" i="7"/>
  <c r="AA33" i="7"/>
  <c r="O36" i="7"/>
  <c r="P36" i="7"/>
  <c r="C39" i="7"/>
  <c r="D39" i="7"/>
  <c r="V17" i="7"/>
  <c r="U17" i="7"/>
  <c r="J18" i="7"/>
  <c r="I18" i="7"/>
  <c r="AH18" i="7"/>
  <c r="AG18" i="7"/>
  <c r="V19" i="7"/>
  <c r="U19" i="7"/>
  <c r="J20" i="7"/>
  <c r="I20" i="7"/>
  <c r="AH20" i="7"/>
  <c r="AG20" i="7"/>
  <c r="V21" i="7"/>
  <c r="U21" i="7"/>
  <c r="J22" i="7"/>
  <c r="I22" i="7"/>
  <c r="AH22" i="7"/>
  <c r="AG22" i="7"/>
  <c r="V23" i="7"/>
  <c r="U23" i="7"/>
  <c r="J24" i="7"/>
  <c r="I24" i="7"/>
  <c r="AH24" i="7"/>
  <c r="AG24" i="7"/>
  <c r="V25" i="7"/>
  <c r="U25" i="7"/>
  <c r="J26" i="7"/>
  <c r="I26" i="7"/>
  <c r="AH26" i="7"/>
  <c r="AG26" i="7"/>
  <c r="D28" i="7"/>
  <c r="C28" i="7"/>
  <c r="V30" i="7"/>
  <c r="U30" i="7"/>
  <c r="J33" i="7"/>
  <c r="I33" i="7"/>
  <c r="AG35" i="7"/>
  <c r="AH35" i="7"/>
  <c r="U38" i="7"/>
  <c r="V38" i="7"/>
  <c r="U41" i="7"/>
  <c r="V41" i="7"/>
  <c r="D30" i="7"/>
  <c r="C30" i="7"/>
  <c r="AB32" i="7"/>
  <c r="AA32" i="7"/>
  <c r="O35" i="7"/>
  <c r="P35" i="7"/>
  <c r="C38" i="7"/>
  <c r="D38" i="7"/>
  <c r="AD40" i="7"/>
  <c r="AE40" i="7"/>
  <c r="AD27" i="7"/>
  <c r="AE27" i="7"/>
  <c r="S28" i="7"/>
  <c r="R28" i="7"/>
  <c r="G29" i="7"/>
  <c r="F29" i="7"/>
  <c r="AE29" i="7"/>
  <c r="AD29" i="7"/>
  <c r="S30" i="7"/>
  <c r="R30" i="7"/>
  <c r="G31" i="7"/>
  <c r="F31" i="7"/>
  <c r="AE31" i="7"/>
  <c r="AD31" i="7"/>
  <c r="S32" i="7"/>
  <c r="R32" i="7"/>
  <c r="G33" i="7"/>
  <c r="F33" i="7"/>
  <c r="AE33" i="7"/>
  <c r="AD33" i="7"/>
  <c r="R34" i="7"/>
  <c r="S34" i="7"/>
  <c r="F35" i="7"/>
  <c r="G35" i="7"/>
  <c r="AD35" i="7"/>
  <c r="AE35" i="7"/>
  <c r="R36" i="7"/>
  <c r="S36" i="7"/>
  <c r="F37" i="7"/>
  <c r="G37" i="7"/>
  <c r="AD37" i="7"/>
  <c r="AE37" i="7"/>
  <c r="R38" i="7"/>
  <c r="S38" i="7"/>
  <c r="L39" i="7"/>
  <c r="M39" i="7"/>
  <c r="AJ39" i="7"/>
  <c r="AK39" i="7"/>
  <c r="AA40" i="7"/>
  <c r="AB40" i="7"/>
  <c r="X41" i="7"/>
  <c r="Y41" i="7"/>
  <c r="V31" i="7"/>
  <c r="U31" i="7"/>
  <c r="Y25" i="7"/>
  <c r="X25" i="7"/>
  <c r="AK22" i="7"/>
  <c r="AJ22" i="7"/>
  <c r="M20" i="7"/>
  <c r="L20" i="7"/>
  <c r="Y17" i="7"/>
  <c r="X17" i="7"/>
  <c r="P28" i="7"/>
  <c r="O28" i="7"/>
  <c r="AE24" i="7"/>
  <c r="AD24" i="7"/>
  <c r="G22" i="7"/>
  <c r="F22" i="7"/>
  <c r="AE18" i="7"/>
  <c r="AD18" i="7"/>
  <c r="D16" i="7"/>
  <c r="C16" i="7"/>
  <c r="P13" i="7"/>
  <c r="O13" i="7"/>
  <c r="P16" i="7"/>
  <c r="O16" i="7"/>
  <c r="D13" i="7"/>
  <c r="V16" i="7"/>
  <c r="U16" i="7"/>
  <c r="AH13" i="7"/>
  <c r="AG13" i="7"/>
  <c r="J11" i="7"/>
  <c r="I11" i="7"/>
  <c r="AH16" i="7"/>
  <c r="AG16" i="7"/>
  <c r="V15" i="7"/>
  <c r="U15" i="7"/>
  <c r="U39" i="7"/>
  <c r="V39" i="7"/>
  <c r="M25" i="7"/>
  <c r="L25" i="7"/>
  <c r="AG34" i="7"/>
  <c r="AH34" i="7"/>
  <c r="G21" i="7"/>
  <c r="F21" i="7"/>
  <c r="AK16" i="7"/>
  <c r="AJ16" i="7"/>
  <c r="AK14" i="7"/>
  <c r="AJ14" i="7"/>
  <c r="AK12" i="7"/>
  <c r="AJ12" i="7"/>
  <c r="V27" i="7"/>
  <c r="U27" i="7"/>
  <c r="AA35" i="7"/>
  <c r="AB35" i="7"/>
  <c r="D18" i="7"/>
  <c r="C18" i="7"/>
  <c r="D20" i="7"/>
  <c r="C20" i="7"/>
  <c r="AB22" i="7"/>
  <c r="AA22" i="7"/>
  <c r="AB24" i="7"/>
  <c r="AA24" i="7"/>
  <c r="AB26" i="7"/>
  <c r="AA26" i="7"/>
  <c r="U32" i="7"/>
  <c r="V32" i="7"/>
  <c r="X40" i="7"/>
  <c r="Y40" i="7"/>
  <c r="D32" i="7"/>
  <c r="C32" i="7"/>
  <c r="C40" i="7"/>
  <c r="D40" i="7"/>
  <c r="AK28" i="7"/>
  <c r="AJ28" i="7"/>
  <c r="AK30" i="7"/>
  <c r="AJ30" i="7"/>
  <c r="AK32" i="7"/>
  <c r="AJ32" i="7"/>
  <c r="X35" i="7"/>
  <c r="Y35" i="7"/>
  <c r="X37" i="7"/>
  <c r="Y37" i="7"/>
  <c r="AJ38" i="7"/>
  <c r="AK38" i="7"/>
  <c r="O41" i="7"/>
  <c r="P41" i="7"/>
  <c r="Y23" i="7"/>
  <c r="X23" i="7"/>
  <c r="AH30" i="7"/>
  <c r="AG30" i="7"/>
  <c r="S19" i="7"/>
  <c r="R19" i="7"/>
  <c r="P11" i="7"/>
  <c r="O11" i="7"/>
  <c r="V14" i="7"/>
  <c r="U14" i="7"/>
  <c r="AB11" i="7"/>
  <c r="AA11" i="7"/>
  <c r="AH32" i="7"/>
  <c r="AG32" i="7"/>
  <c r="Y26" i="7"/>
  <c r="X26" i="7"/>
  <c r="AK23" i="7"/>
  <c r="AJ23" i="7"/>
  <c r="M21" i="7"/>
  <c r="L21" i="7"/>
  <c r="Y18" i="7"/>
  <c r="X18" i="7"/>
  <c r="L40" i="7"/>
  <c r="M40" i="7"/>
  <c r="AB29" i="7"/>
  <c r="AA29" i="7"/>
  <c r="G25" i="7"/>
  <c r="F25" i="7"/>
  <c r="S22" i="7"/>
  <c r="R22" i="7"/>
  <c r="AE19" i="7"/>
  <c r="AD19" i="7"/>
  <c r="M17" i="7"/>
  <c r="L17" i="7"/>
  <c r="Y16" i="7"/>
  <c r="X16" i="7"/>
  <c r="AK15" i="7"/>
  <c r="AJ15" i="7"/>
  <c r="M15" i="7"/>
  <c r="L15" i="7"/>
  <c r="Y14" i="7"/>
  <c r="X14" i="7"/>
  <c r="AK13" i="7"/>
  <c r="AJ13" i="7"/>
  <c r="M13" i="7"/>
  <c r="L13" i="7"/>
  <c r="Y12" i="7"/>
  <c r="X12" i="7"/>
  <c r="AK11" i="7"/>
  <c r="AJ11" i="7"/>
  <c r="M11" i="7"/>
  <c r="L11" i="7"/>
  <c r="AH28" i="7"/>
  <c r="AG28" i="7"/>
  <c r="AB31" i="7"/>
  <c r="AA31" i="7"/>
  <c r="P34" i="7"/>
  <c r="O34" i="7"/>
  <c r="C37" i="7"/>
  <c r="D37" i="7"/>
  <c r="AA39" i="7"/>
  <c r="AB39" i="7"/>
  <c r="AB17" i="7"/>
  <c r="AA17" i="7"/>
  <c r="P18" i="7"/>
  <c r="O18" i="7"/>
  <c r="D19" i="7"/>
  <c r="C19" i="7"/>
  <c r="AB19" i="7"/>
  <c r="AA19" i="7"/>
  <c r="P20" i="7"/>
  <c r="O20" i="7"/>
  <c r="D21" i="7"/>
  <c r="C21" i="7"/>
  <c r="AB21" i="7"/>
  <c r="AA21" i="7"/>
  <c r="P22" i="7"/>
  <c r="O22" i="7"/>
  <c r="D23" i="7"/>
  <c r="C23" i="7"/>
  <c r="AB23" i="7"/>
  <c r="AA23" i="7"/>
  <c r="P24" i="7"/>
  <c r="O24" i="7"/>
  <c r="D25" i="7"/>
  <c r="C25" i="7"/>
  <c r="AB25" i="7"/>
  <c r="AA25" i="7"/>
  <c r="P26" i="7"/>
  <c r="O26" i="7"/>
  <c r="D27" i="7"/>
  <c r="C27" i="7"/>
  <c r="AB28" i="7"/>
  <c r="AA28" i="7"/>
  <c r="J31" i="7"/>
  <c r="I31" i="7"/>
  <c r="AH33" i="7"/>
  <c r="AG33" i="7"/>
  <c r="U36" i="7"/>
  <c r="V36" i="7"/>
  <c r="I39" i="7"/>
  <c r="J39" i="7"/>
  <c r="AH27" i="7"/>
  <c r="AG27" i="7"/>
  <c r="AB30" i="7"/>
  <c r="AA30" i="7"/>
  <c r="P33" i="7"/>
  <c r="O33" i="7"/>
  <c r="C36" i="7"/>
  <c r="D36" i="7"/>
  <c r="AA38" i="7"/>
  <c r="AB38" i="7"/>
  <c r="AD41" i="7"/>
  <c r="AE41" i="7"/>
  <c r="AJ27" i="7"/>
  <c r="AK27" i="7"/>
  <c r="Y28" i="7"/>
  <c r="X28" i="7"/>
  <c r="M29" i="7"/>
  <c r="L29" i="7"/>
  <c r="AK29" i="7"/>
  <c r="AJ29" i="7"/>
  <c r="Y30" i="7"/>
  <c r="X30" i="7"/>
  <c r="M31" i="7"/>
  <c r="L31" i="7"/>
  <c r="AK31" i="7"/>
  <c r="AJ31" i="7"/>
  <c r="X32" i="7"/>
  <c r="Y32" i="7"/>
  <c r="M33" i="7"/>
  <c r="L33" i="7"/>
  <c r="AK33" i="7"/>
  <c r="AJ33" i="7"/>
  <c r="X34" i="7"/>
  <c r="Y34" i="7"/>
  <c r="L35" i="7"/>
  <c r="M35" i="7"/>
  <c r="AJ35" i="7"/>
  <c r="AK35" i="7"/>
  <c r="X36" i="7"/>
  <c r="Y36" i="7"/>
  <c r="L37" i="7"/>
  <c r="M37" i="7"/>
  <c r="AJ37" i="7"/>
  <c r="AK37" i="7"/>
  <c r="X38" i="7"/>
  <c r="Y38" i="7"/>
  <c r="R39" i="7"/>
  <c r="S39" i="7"/>
  <c r="I40" i="7"/>
  <c r="J40" i="7"/>
  <c r="AG40" i="7"/>
  <c r="AH40" i="7"/>
  <c r="AK41" i="7"/>
  <c r="AJ41" i="7"/>
  <c r="AB27" i="7"/>
  <c r="AA27" i="7"/>
  <c r="AK24" i="7"/>
  <c r="AJ24" i="7"/>
  <c r="M22" i="7"/>
  <c r="L22" i="7"/>
  <c r="Y19" i="7"/>
  <c r="X19" i="7"/>
  <c r="AG38" i="7"/>
  <c r="AH38" i="7"/>
  <c r="AE26" i="7"/>
  <c r="AD26" i="7"/>
  <c r="G24" i="7"/>
  <c r="F24" i="7"/>
  <c r="S21" i="7"/>
  <c r="R21" i="7"/>
  <c r="G18" i="7"/>
  <c r="F18" i="7"/>
  <c r="P15" i="7"/>
  <c r="O15" i="7"/>
  <c r="AB12" i="7"/>
  <c r="AA12" i="7"/>
  <c r="AB15" i="7"/>
  <c r="AA15" i="7"/>
  <c r="P12" i="7"/>
  <c r="O12" i="7"/>
  <c r="AH15" i="7"/>
  <c r="AG15" i="7"/>
  <c r="J13" i="7"/>
  <c r="I13" i="7"/>
  <c r="J17" i="7"/>
  <c r="I17" i="7"/>
  <c r="J14" i="7"/>
  <c r="I14" i="7"/>
  <c r="AH12" i="7"/>
  <c r="AG12" i="7"/>
  <c r="AH14" i="7"/>
  <c r="AG14" i="7"/>
  <c r="I38" i="7"/>
  <c r="J38" i="7"/>
  <c r="Y22" i="7"/>
  <c r="X22" i="7"/>
  <c r="I36" i="7"/>
  <c r="J36" i="7"/>
  <c r="AE23" i="7"/>
  <c r="AD23" i="7"/>
  <c r="M16" i="7"/>
  <c r="L16" i="7"/>
  <c r="M14" i="7"/>
  <c r="L14" i="7"/>
  <c r="M12" i="7"/>
  <c r="L12" i="7"/>
  <c r="P30" i="7"/>
  <c r="O30" i="7"/>
  <c r="O38" i="7"/>
  <c r="P38" i="7"/>
  <c r="AB18" i="7"/>
  <c r="AA18" i="7"/>
  <c r="AB20" i="7"/>
  <c r="AA20" i="7"/>
  <c r="D22" i="7"/>
  <c r="C22" i="7"/>
  <c r="D24" i="7"/>
  <c r="C24" i="7"/>
  <c r="D26" i="7"/>
  <c r="C26" i="7"/>
  <c r="AH29" i="7"/>
  <c r="AG29" i="7"/>
  <c r="AG37" i="7"/>
  <c r="AH37" i="7"/>
  <c r="AA34" i="7"/>
  <c r="AB34" i="7"/>
  <c r="X27" i="7"/>
  <c r="Y27" i="7"/>
  <c r="Y29" i="7"/>
  <c r="X29" i="7"/>
  <c r="Y31" i="7"/>
  <c r="X31" i="7"/>
  <c r="Y33" i="7"/>
  <c r="X33" i="7"/>
  <c r="AJ34" i="7"/>
  <c r="AK34" i="7"/>
  <c r="AJ36" i="7"/>
  <c r="AK36" i="7"/>
  <c r="AD39" i="7"/>
  <c r="AE39" i="7"/>
  <c r="J34" i="7"/>
  <c r="I34" i="7"/>
  <c r="AK20" i="7"/>
  <c r="AJ20" i="7"/>
  <c r="S25" i="7"/>
  <c r="R25" i="7"/>
  <c r="AB16" i="7"/>
  <c r="AA16" i="7"/>
  <c r="P14" i="7"/>
  <c r="O14" i="7"/>
  <c r="AH11" i="7"/>
  <c r="AG11" i="7"/>
  <c r="V13" i="7"/>
  <c r="U13" i="7"/>
  <c r="AJ40" i="7"/>
  <c r="AK40" i="7"/>
  <c r="J30" i="7"/>
  <c r="I30" i="7"/>
  <c r="AK25" i="7"/>
  <c r="AJ25" i="7"/>
  <c r="M23" i="7"/>
  <c r="L23" i="7"/>
  <c r="Y20" i="7"/>
  <c r="X20" i="7"/>
  <c r="AK17" i="7"/>
  <c r="AJ17" i="7"/>
  <c r="U37" i="7"/>
  <c r="V37" i="7"/>
  <c r="G27" i="7"/>
  <c r="F27" i="7"/>
  <c r="S24" i="7"/>
  <c r="R24" i="7"/>
  <c r="AE21" i="7"/>
  <c r="AD21" i="7"/>
  <c r="G19" i="7"/>
  <c r="F19" i="7"/>
  <c r="G17" i="7"/>
  <c r="F17" i="7"/>
  <c r="S16" i="7"/>
  <c r="R16" i="7"/>
  <c r="AE15" i="7"/>
  <c r="AD15" i="7"/>
  <c r="G15" i="7"/>
  <c r="F15" i="7"/>
  <c r="S14" i="7"/>
  <c r="R14" i="7"/>
  <c r="AE13" i="7"/>
  <c r="AD13" i="7"/>
  <c r="G13" i="7"/>
  <c r="F13" i="7"/>
  <c r="S12" i="7"/>
  <c r="R12" i="7"/>
  <c r="AE11" i="7"/>
  <c r="AD11" i="7"/>
  <c r="G11" i="7"/>
  <c r="F11" i="7"/>
  <c r="V29" i="7"/>
  <c r="U29" i="7"/>
  <c r="P32" i="7"/>
  <c r="O32" i="7"/>
  <c r="C35" i="7"/>
  <c r="D35" i="7"/>
  <c r="AA37" i="7"/>
  <c r="AB37" i="7"/>
  <c r="R40" i="7"/>
  <c r="S40" i="7"/>
  <c r="AH17" i="7"/>
  <c r="AG17" i="7"/>
  <c r="V18" i="7"/>
  <c r="U18" i="7"/>
  <c r="J19" i="7"/>
  <c r="I19" i="7"/>
  <c r="AH19" i="7"/>
  <c r="AG19" i="7"/>
  <c r="V20" i="7"/>
  <c r="U20" i="7"/>
  <c r="J21" i="7"/>
  <c r="I21" i="7"/>
  <c r="AH21" i="7"/>
  <c r="AG21" i="7"/>
  <c r="V22" i="7"/>
  <c r="U22" i="7"/>
  <c r="J23" i="7"/>
  <c r="I23" i="7"/>
  <c r="AH23" i="7"/>
  <c r="AG23" i="7"/>
  <c r="V24" i="7"/>
  <c r="U24" i="7"/>
  <c r="J25" i="7"/>
  <c r="I25" i="7"/>
  <c r="AH25" i="7"/>
  <c r="AG25" i="7"/>
  <c r="V26" i="7"/>
  <c r="U26" i="7"/>
  <c r="J27" i="7"/>
  <c r="I27" i="7"/>
  <c r="P29" i="7"/>
  <c r="O29" i="7"/>
  <c r="AH31" i="7"/>
  <c r="AG31" i="7"/>
  <c r="U34" i="7"/>
  <c r="V34" i="7"/>
  <c r="I37" i="7"/>
  <c r="J37" i="7"/>
  <c r="AG39" i="7"/>
  <c r="AH39" i="7"/>
  <c r="V28" i="7"/>
  <c r="U28" i="7"/>
  <c r="P31" i="7"/>
  <c r="O31" i="7"/>
  <c r="D34" i="7"/>
  <c r="C34" i="7"/>
  <c r="AA36" i="7"/>
  <c r="AB36" i="7"/>
  <c r="O39" i="7"/>
  <c r="P39" i="7"/>
  <c r="R27" i="7"/>
  <c r="S27" i="7"/>
  <c r="F28" i="7"/>
  <c r="G28" i="7"/>
  <c r="AE28" i="7"/>
  <c r="AD28" i="7"/>
  <c r="S29" i="7"/>
  <c r="R29" i="7"/>
  <c r="G30" i="7"/>
  <c r="F30" i="7"/>
  <c r="AE30" i="7"/>
  <c r="AD30" i="7"/>
  <c r="S31" i="7"/>
  <c r="R31" i="7"/>
  <c r="G32" i="7"/>
  <c r="F32" i="7"/>
  <c r="AE32" i="7"/>
  <c r="AD32" i="7"/>
  <c r="S33" i="7"/>
  <c r="R33" i="7"/>
  <c r="G34" i="7"/>
  <c r="F34" i="7"/>
  <c r="AD34" i="7"/>
  <c r="AE34" i="7"/>
  <c r="R35" i="7"/>
  <c r="S35" i="7"/>
  <c r="F36" i="7"/>
  <c r="G36" i="7"/>
  <c r="AD36" i="7"/>
  <c r="AE36" i="7"/>
  <c r="R37" i="7"/>
  <c r="S37" i="7"/>
  <c r="F38" i="7"/>
  <c r="G38" i="7"/>
  <c r="AD38" i="7"/>
  <c r="AE38" i="7"/>
  <c r="X39" i="7"/>
  <c r="Y39" i="7"/>
  <c r="O40" i="7"/>
  <c r="P40" i="7"/>
  <c r="C41" i="7"/>
  <c r="D41" i="7"/>
  <c r="AG36" i="7"/>
  <c r="AH36" i="7"/>
  <c r="AK26" i="7"/>
  <c r="AJ26" i="7"/>
  <c r="M24" i="7"/>
  <c r="L24" i="7"/>
  <c r="Y21" i="7"/>
  <c r="X21" i="7"/>
  <c r="AK18" i="7"/>
  <c r="AJ18" i="7"/>
  <c r="V33" i="7"/>
  <c r="U33" i="7"/>
  <c r="G26" i="7"/>
  <c r="F26" i="7"/>
  <c r="S23" i="7"/>
  <c r="R23" i="7"/>
  <c r="AE20" i="7"/>
  <c r="AD20" i="7"/>
  <c r="AE17" i="7"/>
  <c r="AD17" i="7"/>
  <c r="AB14" i="7"/>
  <c r="AA14" i="7"/>
  <c r="D12" i="7"/>
  <c r="D15" i="7"/>
  <c r="C15" i="7"/>
  <c r="D11" i="7"/>
  <c r="J15" i="7"/>
  <c r="I15" i="7"/>
  <c r="V12" i="7"/>
  <c r="U12" i="7"/>
  <c r="AB13" i="7"/>
  <c r="AA13" i="7"/>
  <c r="V11" i="7"/>
  <c r="U11" i="7"/>
  <c r="J12" i="7"/>
  <c r="I12" i="7"/>
  <c r="F39" i="7"/>
  <c r="G39" i="7"/>
  <c r="D17" i="7"/>
  <c r="C17" i="7"/>
  <c r="G7" i="7" l="1"/>
  <c r="C8" i="7" s="1"/>
  <c r="AH7" i="7" l="1"/>
  <c r="L8" i="7" s="1"/>
  <c r="V7" i="7"/>
  <c r="H8" i="7" s="1"/>
  <c r="P7" i="7"/>
  <c r="F8" i="7" s="1"/>
  <c r="AB7" i="7"/>
  <c r="J8" i="7" s="1"/>
  <c r="Y7" i="7"/>
  <c r="I8" i="7" s="1"/>
  <c r="AK7" i="7"/>
  <c r="M8" i="7" s="1"/>
  <c r="M7" i="7"/>
  <c r="E8" i="7" s="1"/>
  <c r="J7" i="7"/>
  <c r="D8" i="7" s="1"/>
  <c r="S7" i="7"/>
  <c r="G8" i="7" s="1"/>
  <c r="AE7" i="7"/>
  <c r="K8" i="7" s="1"/>
  <c r="D7" i="7"/>
  <c r="B8" i="7" s="1"/>
  <c r="R3" i="7" l="1"/>
  <c r="R4" i="7"/>
  <c r="R5" i="7"/>
</calcChain>
</file>

<file path=xl/sharedStrings.xml><?xml version="1.0" encoding="utf-8"?>
<sst xmlns="http://schemas.openxmlformats.org/spreadsheetml/2006/main" count="88" uniqueCount="43">
  <si>
    <t>日付</t>
    <rPh sb="0" eb="2">
      <t>ヒヅケ</t>
    </rPh>
    <phoneticPr fontId="1"/>
  </si>
  <si>
    <t>始値</t>
  </si>
  <si>
    <t>終値</t>
  </si>
  <si>
    <t>予想</t>
  </si>
  <si>
    <t>理由</t>
  </si>
  <si>
    <t>銘柄名</t>
    <rPh sb="0" eb="2">
      <t>メイガラ</t>
    </rPh>
    <rPh sb="2" eb="3">
      <t>メイ</t>
    </rPh>
    <phoneticPr fontId="1"/>
  </si>
  <si>
    <t>コード</t>
    <phoneticPr fontId="1"/>
  </si>
  <si>
    <t>結果</t>
    <rPh sb="0" eb="2">
      <t>ケッカ</t>
    </rPh>
    <phoneticPr fontId="1"/>
  </si>
  <si>
    <t>判定</t>
    <rPh sb="0" eb="2">
      <t>ハンテイ</t>
    </rPh>
    <phoneticPr fontId="1"/>
  </si>
  <si>
    <t>No</t>
    <phoneticPr fontId="1"/>
  </si>
  <si>
    <t>1月</t>
    <rPh sb="1" eb="2">
      <t>ガツ</t>
    </rPh>
    <phoneticPr fontId="1"/>
  </si>
  <si>
    <t>１．このシートは全て計算式で値を取得するため、入力は一切不要です。</t>
    <rPh sb="8" eb="9">
      <t>スベ</t>
    </rPh>
    <rPh sb="10" eb="13">
      <t>ケイサンシキ</t>
    </rPh>
    <rPh sb="14" eb="15">
      <t>アタイ</t>
    </rPh>
    <rPh sb="16" eb="18">
      <t>シュトク</t>
    </rPh>
    <rPh sb="23" eb="25">
      <t>ニュウリョク</t>
    </rPh>
    <rPh sb="26" eb="28">
      <t>イッサイ</t>
    </rPh>
    <rPh sb="28" eb="30">
      <t>フヨウ</t>
    </rPh>
    <phoneticPr fontId="1"/>
  </si>
  <si>
    <t>スクリーンショット</t>
    <phoneticPr fontId="1"/>
  </si>
  <si>
    <t>No</t>
    <phoneticPr fontId="1"/>
  </si>
  <si>
    <t>項目</t>
    <rPh sb="0" eb="2">
      <t>コウモク</t>
    </rPh>
    <phoneticPr fontId="1"/>
  </si>
  <si>
    <t>最大</t>
    <rPh sb="0" eb="1">
      <t>サイ</t>
    </rPh>
    <rPh sb="1" eb="2">
      <t>ダイ</t>
    </rPh>
    <phoneticPr fontId="1"/>
  </si>
  <si>
    <t>最小</t>
    <rPh sb="0" eb="1">
      <t>サイ</t>
    </rPh>
    <rPh sb="1" eb="2">
      <t>ショウ</t>
    </rPh>
    <phoneticPr fontId="1"/>
  </si>
  <si>
    <t>平均</t>
    <rPh sb="0" eb="2">
      <t>ヘイキン</t>
    </rPh>
    <phoneticPr fontId="1"/>
  </si>
  <si>
    <t>判定</t>
    <rPh sb="0" eb="2">
      <t>ハンテイ</t>
    </rPh>
    <phoneticPr fontId="1"/>
  </si>
  <si>
    <t>日付</t>
    <rPh sb="0" eb="2">
      <t>ヒヅケ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</si>
  <si>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</si>
  <si>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</si>
  <si>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</si>
  <si>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</si>
  <si>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</si>
  <si>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</si>
  <si>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</si>
  <si>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</si>
  <si>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</si>
  <si>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</si>
  <si>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</si>
  <si>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的中率</t>
    <rPh sb="0" eb="3">
      <t>テキチュウリツ</t>
    </rPh>
    <phoneticPr fontId="1"/>
  </si>
  <si>
    <t>特徴</t>
    <rPh sb="0" eb="2">
      <t>トクチョウ</t>
    </rPh>
    <phoneticPr fontId="1"/>
  </si>
  <si>
    <t>20XX年</t>
    <rPh sb="4" eb="5">
      <t>ネン</t>
    </rPh>
    <phoneticPr fontId="1"/>
  </si>
  <si>
    <t>予測結果カレンダー</t>
    <rPh sb="0" eb="2">
      <t>ヨソク</t>
    </rPh>
    <rPh sb="2" eb="4">
      <t>ケッカ</t>
    </rPh>
    <phoneticPr fontId="1"/>
  </si>
  <si>
    <t>予測入力シート</t>
    <rPh sb="0" eb="2">
      <t>ヨソク</t>
    </rPh>
    <phoneticPr fontId="1"/>
  </si>
  <si>
    <t>的中率</t>
    <rPh sb="0" eb="3">
      <t>テキチュウリツ</t>
    </rPh>
    <phoneticPr fontId="1"/>
  </si>
  <si>
    <t>判断材料</t>
    <rPh sb="0" eb="2">
      <t>ハンダン</t>
    </rPh>
    <rPh sb="2" eb="4">
      <t>ザイリョウ</t>
    </rPh>
    <phoneticPr fontId="1"/>
  </si>
  <si>
    <t>株価</t>
    <rPh sb="0" eb="1">
      <t>アタイ</t>
    </rPh>
    <phoneticPr fontId="1"/>
  </si>
  <si>
    <t>株価</t>
    <rPh sb="0" eb="2">
      <t>カブカ</t>
    </rPh>
    <phoneticPr fontId="1"/>
  </si>
  <si>
    <t>株価</t>
    <phoneticPr fontId="1"/>
  </si>
  <si>
    <t>最大陽線</t>
    <rPh sb="0" eb="1">
      <t>サイ</t>
    </rPh>
    <rPh sb="1" eb="2">
      <t>ダイ</t>
    </rPh>
    <rPh sb="2" eb="4">
      <t>ヨウセン</t>
    </rPh>
    <phoneticPr fontId="1"/>
  </si>
  <si>
    <t>最大陰線</t>
    <rPh sb="0" eb="1">
      <t>サイ</t>
    </rPh>
    <rPh sb="1" eb="2">
      <t>ダイ</t>
    </rPh>
    <rPh sb="2" eb="4">
      <t>インセン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</si>
</sst>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[Red]\-#,##0\ "/>
    <numFmt numFmtId="177" formatCode="d\(aaa\)"/>
    <numFmt numFmtId="178" formatCode="mm/dd"/>
    <numFmt numFmtId="179" formatCode="0_ ;[Red]\-0\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theme="1"/>
      <name val="Meiryo UI"/>
      <family val="3"/>
      <charset val="128"/>
    </font>
    <font>
      <sz val="20"/>
      <color theme="0"/>
      <name val="Meiryo UI"/>
      <family val="3"/>
      <charset val="128"/>
    </font>
    <font>
      <sz val="11"/>
      <color rgb="FF008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slantDashDot">
        <color rgb="FF008000"/>
      </left>
      <right/>
      <top style="slantDashDot">
        <color rgb="FF008000"/>
      </top>
      <bottom style="slantDashDot">
        <color rgb="FF008000"/>
      </bottom>
      <diagonal/>
    </border>
    <border>
      <left/>
      <right style="slantDashDot">
        <color rgb="FF008000"/>
      </right>
      <top style="slantDashDot">
        <color rgb="FF008000"/>
      </top>
      <bottom style="slantDashDot">
        <color rgb="FF008000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slantDashDot">
        <color rgb="FF008000"/>
      </top>
      <bottom style="slantDashDot">
        <color rgb="FF008000"/>
      </bottom>
      <diagonal/>
    </border>
    <border>
      <left/>
      <right/>
      <top style="slantDashDot">
        <color rgb="FF008000"/>
      </top>
      <bottom/>
      <diagonal/>
    </border>
    <border>
      <left style="slantDashDot">
        <color rgb="FF008000"/>
      </left>
      <right/>
      <top style="slantDashDot">
        <color rgb="FF008000"/>
      </top>
      <bottom/>
      <diagonal/>
    </border>
    <border>
      <left/>
      <right style="slantDashDot">
        <color rgb="FF008000"/>
      </right>
      <top style="slantDashDot">
        <color rgb="FF008000"/>
      </top>
      <bottom/>
      <diagonal/>
    </border>
    <border>
      <left style="slantDashDot">
        <color rgb="FF008000"/>
      </left>
      <right/>
      <top/>
      <bottom style="slantDashDot">
        <color rgb="FF008000"/>
      </bottom>
      <diagonal/>
    </border>
    <border>
      <left/>
      <right/>
      <top/>
      <bottom style="slantDashDot">
        <color rgb="FF008000"/>
      </bottom>
      <diagonal/>
    </border>
    <border>
      <left/>
      <right style="slantDashDot">
        <color rgb="FF008000"/>
      </right>
      <top/>
      <bottom style="slantDashDot">
        <color rgb="FF008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4" borderId="1" xfId="0" applyNumberFormat="1" applyFont="1" applyFill="1" applyBorder="1">
      <alignment vertical="center"/>
    </xf>
    <xf numFmtId="177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176" fontId="7" fillId="4" borderId="1" xfId="0" applyNumberFormat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8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9" fontId="3" fillId="2" borderId="3" xfId="0" applyNumberFormat="1" applyFont="1" applyFill="1" applyBorder="1" applyAlignment="1">
      <alignment vertical="center"/>
    </xf>
    <xf numFmtId="0" fontId="3" fillId="2" borderId="26" xfId="0" applyFont="1" applyFill="1" applyBorder="1" applyAlignment="1">
      <alignment horizontal="center" vertical="center"/>
    </xf>
    <xf numFmtId="9" fontId="3" fillId="2" borderId="12" xfId="0" applyNumberFormat="1" applyFont="1" applyFill="1" applyBorder="1" applyAlignment="1">
      <alignment vertical="center"/>
    </xf>
    <xf numFmtId="176" fontId="3" fillId="4" borderId="2" xfId="0" applyNumberFormat="1" applyFont="1" applyFill="1" applyBorder="1">
      <alignment vertical="center"/>
    </xf>
    <xf numFmtId="176" fontId="7" fillId="4" borderId="2" xfId="0" applyNumberFormat="1" applyFont="1" applyFill="1" applyBorder="1">
      <alignment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177" fontId="3" fillId="2" borderId="28" xfId="0" applyNumberFormat="1" applyFont="1" applyFill="1" applyBorder="1" applyAlignment="1">
      <alignment horizontal="center" vertical="center"/>
    </xf>
    <xf numFmtId="176" fontId="6" fillId="4" borderId="2" xfId="0" applyNumberFormat="1" applyFont="1" applyFill="1" applyBorder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9" fontId="3" fillId="4" borderId="29" xfId="0" applyNumberFormat="1" applyFont="1" applyFill="1" applyBorder="1" applyAlignment="1">
      <alignment horizontal="center" vertical="center"/>
    </xf>
    <xf numFmtId="9" fontId="3" fillId="4" borderId="30" xfId="0" applyNumberFormat="1" applyFont="1" applyFill="1" applyBorder="1" applyAlignment="1">
      <alignment horizontal="center" vertical="center"/>
    </xf>
    <xf numFmtId="9" fontId="3" fillId="4" borderId="31" xfId="0" applyNumberFormat="1" applyFont="1" applyFill="1" applyBorder="1" applyAlignment="1">
      <alignment horizontal="center" vertical="center"/>
    </xf>
    <xf numFmtId="9" fontId="3" fillId="2" borderId="12" xfId="0" applyNumberFormat="1" applyFont="1" applyFill="1" applyBorder="1" applyAlignment="1">
      <alignment horizontal="center" vertical="center"/>
    </xf>
    <xf numFmtId="9" fontId="3" fillId="2" borderId="3" xfId="0" applyNumberFormat="1" applyFont="1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79" fontId="3" fillId="4" borderId="1" xfId="0" applyNumberFormat="1" applyFont="1" applyFill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8" fontId="3" fillId="2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178" fontId="3" fillId="2" borderId="22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3" fillId="0" borderId="24" xfId="0" applyFont="1" applyBorder="1" applyAlignment="1">
      <alignment vertical="center"/>
    </xf>
    <xf numFmtId="0" fontId="0" fillId="0" borderId="25" xfId="0" applyBorder="1" applyAlignment="1">
      <alignment vertical="center"/>
    </xf>
    <xf numFmtId="9" fontId="2" fillId="4" borderId="2" xfId="0" applyNumberFormat="1" applyFont="1" applyFill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176" fontId="3" fillId="0" borderId="1" xfId="0" applyNumberFormat="1" applyFont="1" applyBorder="1">
      <alignment vertical="center"/>
    </xf>
  </cellXfs>
  <cellStyles count="1">
    <cellStyle name="標準" xfId="0" builtinId="0"/>
  </cellStyles>
  <dxfs count="12">
    <dxf>
      <font>
        <color rgb="FFFF0000"/>
      </font>
      <fill>
        <patternFill>
          <bgColor rgb="FFFFCCFF"/>
        </patternFill>
      </fill>
    </dxf>
    <dxf>
      <font>
        <color rgb="FFFF0000"/>
      </font>
      <fill>
        <patternFill>
          <bgColor rgb="FFFFCCFF"/>
        </patternFill>
      </fill>
    </dxf>
    <dxf>
      <font>
        <color rgb="FFFF0000"/>
      </font>
      <fill>
        <patternFill>
          <bgColor rgb="FFFFCCFF"/>
        </patternFill>
      </fill>
    </dxf>
    <dxf>
      <font>
        <color rgb="FFFF0000"/>
      </font>
      <fill>
        <patternFill>
          <bgColor rgb="FFFFCCFF"/>
        </patternFill>
      </fill>
    </dxf>
    <dxf>
      <font>
        <color rgb="FFFF0000"/>
      </font>
      <fill>
        <patternFill>
          <bgColor rgb="FFFFCCFF"/>
        </patternFill>
      </fill>
    </dxf>
    <dxf>
      <font>
        <color rgb="FFFF0000"/>
      </font>
      <fill>
        <patternFill>
          <bgColor rgb="FFFFCCFF"/>
        </patternFill>
      </fill>
    </dxf>
    <dxf>
      <font>
        <color rgb="FFFF0000"/>
      </font>
      <fill>
        <patternFill>
          <bgColor rgb="FFFFCCFF"/>
        </patternFill>
      </fill>
    </dxf>
    <dxf>
      <font>
        <color rgb="FFFF0000"/>
      </font>
      <fill>
        <patternFill>
          <bgColor rgb="FFFFCCFF"/>
        </patternFill>
      </fill>
    </dxf>
    <dxf>
      <font>
        <color rgb="FFFF0000"/>
      </font>
      <fill>
        <patternFill>
          <bgColor rgb="FFFFCCFF"/>
        </patternFill>
      </fill>
    </dxf>
    <dxf>
      <font>
        <color rgb="FFFF0000"/>
      </font>
      <fill>
        <patternFill>
          <bgColor rgb="FFFFCCFF"/>
        </patternFill>
      </fill>
    </dxf>
    <dxf>
      <font>
        <color rgb="FFFF0000"/>
      </font>
      <fill>
        <patternFill>
          <bgColor rgb="FFFFCCFF"/>
        </patternFill>
      </fill>
    </dxf>
    <dxf>
      <font>
        <color rgb="FFFF0000"/>
      </font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6ADE2-E9E0-4230-8B7A-1FCC464962F1}">
  <sheetPr codeName="Sheet1"/>
  <dimension ref="B1:L249"/>
  <sheetViews>
    <sheetView tabSelected="1" workbookViewId="0">
      <pane ySplit="9" topLeftCell="A10" activePane="bottomLeft" state="frozen"/>
      <selection pane="bottomLeft"/>
    </sheetView>
  </sheetViews>
  <sheetFormatPr defaultRowHeight="15" customHeight="1" x14ac:dyDescent="0.4"/>
  <cols>
    <col min="1" max="1" width="2.5" style="1" customWidth="1"/>
    <col min="2" max="2" width="8.125" style="1" customWidth="1"/>
    <col min="3" max="3" width="40.625" style="1" customWidth="1"/>
    <col min="4" max="7" width="8.125" style="1" customWidth="1"/>
    <col min="8" max="8" width="25" style="1" customWidth="1"/>
    <col min="9" max="9" width="8.125" style="1" customWidth="1"/>
    <col min="10" max="10" width="25" style="10" customWidth="1"/>
    <col min="11" max="11" width="8.125" style="1" customWidth="1"/>
    <col min="12" max="12" width="25" style="1" customWidth="1"/>
    <col min="13" max="16384" width="9" style="1"/>
  </cols>
  <sheetData>
    <row r="1" spans="2:12" ht="15" customHeight="1" thickBot="1" x14ac:dyDescent="0.45"/>
    <row r="2" spans="2:12" ht="30" customHeight="1" thickTop="1" thickBot="1" x14ac:dyDescent="0.45">
      <c r="B2" s="43" t="s">
        <v>35</v>
      </c>
      <c r="C2" s="44"/>
      <c r="E2" s="45" t="s">
        <v>33</v>
      </c>
      <c r="F2" s="46"/>
      <c r="G2" s="47"/>
      <c r="I2" s="9" t="s">
        <v>9</v>
      </c>
      <c r="J2" s="48" t="s">
        <v>32</v>
      </c>
      <c r="K2" s="48"/>
      <c r="L2" s="48"/>
    </row>
    <row r="3" spans="2:12" ht="15" customHeight="1" thickTop="1" x14ac:dyDescent="0.4">
      <c r="I3" s="9">
        <v>1</v>
      </c>
      <c r="J3" s="39"/>
      <c r="K3" s="39"/>
      <c r="L3" s="39"/>
    </row>
    <row r="4" spans="2:12" ht="15" customHeight="1" x14ac:dyDescent="0.4">
      <c r="E4" s="52" t="s">
        <v>14</v>
      </c>
      <c r="F4" s="53"/>
      <c r="G4" s="49" t="s">
        <v>38</v>
      </c>
      <c r="I4" s="9">
        <v>2</v>
      </c>
      <c r="J4" s="40"/>
      <c r="K4" s="41"/>
      <c r="L4" s="42"/>
    </row>
    <row r="5" spans="2:12" ht="15" customHeight="1" x14ac:dyDescent="0.4">
      <c r="E5" s="54"/>
      <c r="F5" s="55"/>
      <c r="G5" s="39"/>
      <c r="I5" s="9">
        <v>3</v>
      </c>
      <c r="J5" s="39"/>
      <c r="K5" s="39"/>
      <c r="L5" s="39"/>
    </row>
    <row r="6" spans="2:12" ht="15" customHeight="1" x14ac:dyDescent="0.4">
      <c r="B6" s="4" t="s">
        <v>6</v>
      </c>
      <c r="C6" s="4" t="s">
        <v>5</v>
      </c>
      <c r="E6" s="50" t="s">
        <v>41</v>
      </c>
      <c r="F6" s="51"/>
      <c r="G6" s="38">
        <f>MAX(G10:G249)</f>
        <v>0</v>
      </c>
      <c r="I6" s="9">
        <v>4</v>
      </c>
      <c r="J6" s="39"/>
      <c r="K6" s="39"/>
      <c r="L6" s="39"/>
    </row>
    <row r="7" spans="2:12" ht="15" customHeight="1" x14ac:dyDescent="0.4">
      <c r="B7" s="11"/>
      <c r="C7" s="11"/>
      <c r="E7" s="50" t="s">
        <v>42</v>
      </c>
      <c r="F7" s="51"/>
      <c r="G7" s="38">
        <f>MIN(G10:G249)</f>
        <v>0</v>
      </c>
      <c r="I7" s="9">
        <v>5</v>
      </c>
      <c r="J7" s="39"/>
      <c r="K7" s="39"/>
      <c r="L7" s="39"/>
    </row>
    <row r="9" spans="2:12" ht="30" customHeight="1" x14ac:dyDescent="0.4">
      <c r="B9" s="9" t="s">
        <v>13</v>
      </c>
      <c r="C9" s="4" t="s">
        <v>12</v>
      </c>
      <c r="D9" s="4" t="s">
        <v>0</v>
      </c>
      <c r="E9" s="4" t="s">
        <v>1</v>
      </c>
      <c r="F9" s="4" t="s">
        <v>2</v>
      </c>
      <c r="G9" s="9" t="s">
        <v>39</v>
      </c>
      <c r="H9" s="9" t="s">
        <v>37</v>
      </c>
      <c r="I9" s="4" t="s">
        <v>3</v>
      </c>
      <c r="J9" s="9" t="s">
        <v>4</v>
      </c>
      <c r="K9" s="4" t="s">
        <v>8</v>
      </c>
      <c r="L9" s="15" t="s">
        <v>7</v>
      </c>
    </row>
    <row r="10" spans="2:12" ht="111" customHeight="1" x14ac:dyDescent="0.4">
      <c r="B10" s="4">
        <v>1</v>
      </c>
      <c r="C10" s="12"/>
      <c r="D10" s="13"/>
      <c r="E10" s="71"/>
      <c r="F10" s="71"/>
      <c r="G10" s="38" t="str">
        <f t="shared" ref="G10:G40" si="0">IF(OR(E10="",F10=""),"",F10-E10)</f>
        <v/>
      </c>
      <c r="H10" s="11"/>
      <c r="I10" s="11"/>
      <c r="J10" s="14"/>
      <c r="K10" s="6" t="str">
        <f>IFERROR(
IF(AND(SIGN(G10)=1,I10="陽線"),"○",
IF(AND(SIGN(G10)=0,I10="陽線"),"×",
IF(AND(SIGN(G10)=-1,I10="陽線"),"×",
IF(AND(SIGN(G10)=1,I10="陰線"),"×",
IF(AND(SIGN(G10)=0,I10="陰線"),"×",
IF(AND(SIGN(G10)=-1,I10="陰線"),"○",
IF(AND(SIGN(G10)=1,I10="その他"),"×",
IF(AND(SIGN(G10)=0,I10="その他"),"○",
IF(AND(SIGN(G10)=-1,I10="その他"),"×",""))))))))),"")</f>
        <v/>
      </c>
      <c r="L10" s="14"/>
    </row>
    <row r="11" spans="2:12" ht="111" customHeight="1" x14ac:dyDescent="0.4">
      <c r="B11" s="4">
        <v>2</v>
      </c>
      <c r="C11" s="12"/>
      <c r="D11" s="13"/>
      <c r="E11" s="71"/>
      <c r="F11" s="71"/>
      <c r="G11" s="38" t="str">
        <f t="shared" si="0"/>
        <v/>
      </c>
      <c r="H11" s="11"/>
      <c r="I11" s="11"/>
      <c r="J11" s="14"/>
      <c r="K11" s="6" t="str">
        <f t="shared" ref="K11:K74" si="1">IFERROR(
IF(AND(SIGN(G11)=1,I11="陽線"),"○",
IF(AND(SIGN(G11)=0,I11="陽線"),"×",
IF(AND(SIGN(G11)=-1,I11="陽線"),"×",
IF(AND(SIGN(G11)=1,I11="陰線"),"×",
IF(AND(SIGN(G11)=0,I11="陰線"),"×",
IF(AND(SIGN(G11)=-1,I11="陰線"),"○",
IF(AND(SIGN(G11)=1,I11="その他"),"×",
IF(AND(SIGN(G11)=0,I11="その他"),"○",
IF(AND(SIGN(G11)=-1,I11="その他"),"×",""))))))))),"")</f>
        <v/>
      </c>
      <c r="L11" s="14"/>
    </row>
    <row r="12" spans="2:12" ht="111" customHeight="1" x14ac:dyDescent="0.4">
      <c r="B12" s="4">
        <v>3</v>
      </c>
      <c r="C12" s="12"/>
      <c r="D12" s="13"/>
      <c r="E12" s="71"/>
      <c r="F12" s="71"/>
      <c r="G12" s="38" t="str">
        <f t="shared" si="0"/>
        <v/>
      </c>
      <c r="H12" s="11"/>
      <c r="I12" s="11"/>
      <c r="J12" s="14"/>
      <c r="K12" s="6" t="str">
        <f t="shared" si="1"/>
        <v/>
      </c>
      <c r="L12" s="14"/>
    </row>
    <row r="13" spans="2:12" ht="111" customHeight="1" x14ac:dyDescent="0.4">
      <c r="B13" s="4">
        <v>4</v>
      </c>
      <c r="C13" s="12"/>
      <c r="D13" s="13"/>
      <c r="E13" s="71"/>
      <c r="F13" s="71"/>
      <c r="G13" s="38" t="str">
        <f t="shared" si="0"/>
        <v/>
      </c>
      <c r="H13" s="11"/>
      <c r="I13" s="11"/>
      <c r="J13" s="14"/>
      <c r="K13" s="6" t="str">
        <f t="shared" si="1"/>
        <v/>
      </c>
      <c r="L13" s="14"/>
    </row>
    <row r="14" spans="2:12" ht="111" customHeight="1" x14ac:dyDescent="0.4">
      <c r="B14" s="4">
        <v>5</v>
      </c>
      <c r="C14" s="12"/>
      <c r="D14" s="13"/>
      <c r="E14" s="71"/>
      <c r="F14" s="71"/>
      <c r="G14" s="38" t="str">
        <f t="shared" si="0"/>
        <v/>
      </c>
      <c r="H14" s="14"/>
      <c r="I14" s="11"/>
      <c r="J14" s="14"/>
      <c r="K14" s="6" t="str">
        <f t="shared" si="1"/>
        <v/>
      </c>
      <c r="L14" s="14"/>
    </row>
    <row r="15" spans="2:12" ht="111" customHeight="1" x14ac:dyDescent="0.4">
      <c r="B15" s="4">
        <v>6</v>
      </c>
      <c r="C15" s="12"/>
      <c r="D15" s="13"/>
      <c r="E15" s="71"/>
      <c r="F15" s="71"/>
      <c r="G15" s="38" t="str">
        <f t="shared" si="0"/>
        <v/>
      </c>
      <c r="H15" s="11"/>
      <c r="I15" s="11"/>
      <c r="J15" s="14"/>
      <c r="K15" s="6" t="str">
        <f t="shared" si="1"/>
        <v/>
      </c>
      <c r="L15" s="14"/>
    </row>
    <row r="16" spans="2:12" ht="111" customHeight="1" x14ac:dyDescent="0.4">
      <c r="B16" s="4">
        <v>7</v>
      </c>
      <c r="C16" s="12"/>
      <c r="D16" s="13"/>
      <c r="E16" s="71"/>
      <c r="F16" s="71"/>
      <c r="G16" s="38" t="str">
        <f t="shared" si="0"/>
        <v/>
      </c>
      <c r="H16" s="11"/>
      <c r="I16" s="11"/>
      <c r="J16" s="14"/>
      <c r="K16" s="6" t="str">
        <f t="shared" si="1"/>
        <v/>
      </c>
      <c r="L16" s="14"/>
    </row>
    <row r="17" spans="2:12" ht="111" customHeight="1" x14ac:dyDescent="0.4">
      <c r="B17" s="4">
        <v>8</v>
      </c>
      <c r="C17" s="12"/>
      <c r="D17" s="13"/>
      <c r="E17" s="71"/>
      <c r="F17" s="71"/>
      <c r="G17" s="38" t="str">
        <f t="shared" si="0"/>
        <v/>
      </c>
      <c r="H17" s="11"/>
      <c r="I17" s="11"/>
      <c r="J17" s="14"/>
      <c r="K17" s="6" t="str">
        <f t="shared" si="1"/>
        <v/>
      </c>
      <c r="L17" s="14"/>
    </row>
    <row r="18" spans="2:12" ht="111" customHeight="1" x14ac:dyDescent="0.4">
      <c r="B18" s="4">
        <v>9</v>
      </c>
      <c r="C18" s="12"/>
      <c r="D18" s="13"/>
      <c r="E18" s="71"/>
      <c r="F18" s="71"/>
      <c r="G18" s="38" t="str">
        <f t="shared" si="0"/>
        <v/>
      </c>
      <c r="H18" s="11"/>
      <c r="I18" s="11"/>
      <c r="J18" s="14"/>
      <c r="K18" s="6" t="str">
        <f t="shared" si="1"/>
        <v/>
      </c>
      <c r="L18" s="14"/>
    </row>
    <row r="19" spans="2:12" ht="111" customHeight="1" x14ac:dyDescent="0.4">
      <c r="B19" s="4">
        <v>10</v>
      </c>
      <c r="C19" s="12"/>
      <c r="D19" s="13"/>
      <c r="E19" s="71"/>
      <c r="F19" s="71"/>
      <c r="G19" s="38" t="str">
        <f t="shared" si="0"/>
        <v/>
      </c>
      <c r="H19" s="11"/>
      <c r="I19" s="11"/>
      <c r="J19" s="14"/>
      <c r="K19" s="6" t="str">
        <f t="shared" si="1"/>
        <v/>
      </c>
      <c r="L19" s="14"/>
    </row>
    <row r="20" spans="2:12" ht="111" customHeight="1" x14ac:dyDescent="0.4">
      <c r="B20" s="4">
        <v>11</v>
      </c>
      <c r="C20" s="12"/>
      <c r="D20" s="13"/>
      <c r="E20" s="71"/>
      <c r="F20" s="71"/>
      <c r="G20" s="38" t="str">
        <f t="shared" si="0"/>
        <v/>
      </c>
      <c r="H20" s="11"/>
      <c r="I20" s="11"/>
      <c r="J20" s="14"/>
      <c r="K20" s="6" t="str">
        <f t="shared" si="1"/>
        <v/>
      </c>
      <c r="L20" s="14"/>
    </row>
    <row r="21" spans="2:12" ht="111" customHeight="1" x14ac:dyDescent="0.4">
      <c r="B21" s="4">
        <v>12</v>
      </c>
      <c r="C21" s="12"/>
      <c r="D21" s="13"/>
      <c r="E21" s="71"/>
      <c r="F21" s="71"/>
      <c r="G21" s="38" t="str">
        <f t="shared" si="0"/>
        <v/>
      </c>
      <c r="H21" s="11"/>
      <c r="I21" s="11"/>
      <c r="J21" s="14"/>
      <c r="K21" s="6" t="str">
        <f t="shared" si="1"/>
        <v/>
      </c>
      <c r="L21" s="14"/>
    </row>
    <row r="22" spans="2:12" ht="111" customHeight="1" x14ac:dyDescent="0.4">
      <c r="B22" s="4">
        <v>13</v>
      </c>
      <c r="C22" s="12"/>
      <c r="D22" s="13"/>
      <c r="E22" s="71"/>
      <c r="F22" s="71"/>
      <c r="G22" s="38" t="str">
        <f t="shared" si="0"/>
        <v/>
      </c>
      <c r="H22" s="11"/>
      <c r="I22" s="11"/>
      <c r="J22" s="14"/>
      <c r="K22" s="6" t="str">
        <f t="shared" si="1"/>
        <v/>
      </c>
      <c r="L22" s="14"/>
    </row>
    <row r="23" spans="2:12" ht="111" customHeight="1" x14ac:dyDescent="0.4">
      <c r="B23" s="4">
        <v>14</v>
      </c>
      <c r="C23" s="12"/>
      <c r="D23" s="13"/>
      <c r="E23" s="71"/>
      <c r="F23" s="71"/>
      <c r="G23" s="38" t="str">
        <f t="shared" si="0"/>
        <v/>
      </c>
      <c r="H23" s="11"/>
      <c r="I23" s="11"/>
      <c r="J23" s="14"/>
      <c r="K23" s="6" t="str">
        <f t="shared" si="1"/>
        <v/>
      </c>
      <c r="L23" s="14"/>
    </row>
    <row r="24" spans="2:12" ht="111" customHeight="1" x14ac:dyDescent="0.4">
      <c r="B24" s="4">
        <v>15</v>
      </c>
      <c r="C24" s="12"/>
      <c r="D24" s="13"/>
      <c r="E24" s="71"/>
      <c r="F24" s="71"/>
      <c r="G24" s="38" t="str">
        <f t="shared" si="0"/>
        <v/>
      </c>
      <c r="H24" s="11"/>
      <c r="I24" s="11"/>
      <c r="J24" s="14"/>
      <c r="K24" s="6" t="str">
        <f t="shared" si="1"/>
        <v/>
      </c>
      <c r="L24" s="14"/>
    </row>
    <row r="25" spans="2:12" ht="111" customHeight="1" x14ac:dyDescent="0.4">
      <c r="B25" s="4">
        <v>16</v>
      </c>
      <c r="C25" s="12"/>
      <c r="D25" s="13"/>
      <c r="E25" s="71"/>
      <c r="F25" s="71"/>
      <c r="G25" s="38" t="str">
        <f t="shared" si="0"/>
        <v/>
      </c>
      <c r="H25" s="14"/>
      <c r="I25" s="11"/>
      <c r="J25" s="14"/>
      <c r="K25" s="6" t="str">
        <f t="shared" si="1"/>
        <v/>
      </c>
      <c r="L25" s="14"/>
    </row>
    <row r="26" spans="2:12" ht="111" customHeight="1" x14ac:dyDescent="0.4">
      <c r="B26" s="4">
        <v>17</v>
      </c>
      <c r="C26" s="12"/>
      <c r="D26" s="13"/>
      <c r="E26" s="71"/>
      <c r="F26" s="71"/>
      <c r="G26" s="38" t="str">
        <f t="shared" si="0"/>
        <v/>
      </c>
      <c r="H26" s="11"/>
      <c r="I26" s="11"/>
      <c r="J26" s="14"/>
      <c r="K26" s="6" t="str">
        <f t="shared" si="1"/>
        <v/>
      </c>
      <c r="L26" s="14"/>
    </row>
    <row r="27" spans="2:12" ht="111" customHeight="1" x14ac:dyDescent="0.4">
      <c r="B27" s="4">
        <v>18</v>
      </c>
      <c r="C27" s="12"/>
      <c r="D27" s="13"/>
      <c r="E27" s="71"/>
      <c r="F27" s="71"/>
      <c r="G27" s="38" t="str">
        <f t="shared" si="0"/>
        <v/>
      </c>
      <c r="H27" s="11"/>
      <c r="I27" s="11"/>
      <c r="J27" s="14"/>
      <c r="K27" s="6" t="str">
        <f t="shared" si="1"/>
        <v/>
      </c>
      <c r="L27" s="14"/>
    </row>
    <row r="28" spans="2:12" ht="111" customHeight="1" x14ac:dyDescent="0.4">
      <c r="B28" s="4">
        <v>19</v>
      </c>
      <c r="C28" s="12"/>
      <c r="D28" s="13"/>
      <c r="E28" s="71"/>
      <c r="F28" s="71"/>
      <c r="G28" s="38" t="str">
        <f t="shared" si="0"/>
        <v/>
      </c>
      <c r="H28" s="11"/>
      <c r="I28" s="11"/>
      <c r="J28" s="14"/>
      <c r="K28" s="6" t="str">
        <f t="shared" si="1"/>
        <v/>
      </c>
      <c r="L28" s="14"/>
    </row>
    <row r="29" spans="2:12" ht="111" customHeight="1" x14ac:dyDescent="0.4">
      <c r="B29" s="4">
        <v>20</v>
      </c>
      <c r="C29" s="12"/>
      <c r="D29" s="13"/>
      <c r="E29" s="71"/>
      <c r="F29" s="71"/>
      <c r="G29" s="38" t="str">
        <f t="shared" si="0"/>
        <v/>
      </c>
      <c r="H29" s="11"/>
      <c r="I29" s="11"/>
      <c r="J29" s="14"/>
      <c r="K29" s="6" t="str">
        <f t="shared" si="1"/>
        <v/>
      </c>
      <c r="L29" s="14"/>
    </row>
    <row r="30" spans="2:12" ht="111" customHeight="1" x14ac:dyDescent="0.4">
      <c r="B30" s="4">
        <v>21</v>
      </c>
      <c r="C30" s="12"/>
      <c r="D30" s="13"/>
      <c r="E30" s="71"/>
      <c r="F30" s="71"/>
      <c r="G30" s="38" t="str">
        <f t="shared" si="0"/>
        <v/>
      </c>
      <c r="H30" s="14"/>
      <c r="I30" s="11"/>
      <c r="J30" s="14"/>
      <c r="K30" s="6" t="str">
        <f t="shared" si="1"/>
        <v/>
      </c>
      <c r="L30" s="14"/>
    </row>
    <row r="31" spans="2:12" ht="111" customHeight="1" x14ac:dyDescent="0.4">
      <c r="B31" s="4">
        <v>22</v>
      </c>
      <c r="C31" s="12"/>
      <c r="D31" s="13"/>
      <c r="E31" s="71"/>
      <c r="F31" s="71"/>
      <c r="G31" s="38" t="str">
        <f t="shared" si="0"/>
        <v/>
      </c>
      <c r="H31" s="14"/>
      <c r="I31" s="11"/>
      <c r="J31" s="14"/>
      <c r="K31" s="6" t="str">
        <f t="shared" si="1"/>
        <v/>
      </c>
      <c r="L31" s="14"/>
    </row>
    <row r="32" spans="2:12" ht="111" customHeight="1" x14ac:dyDescent="0.4">
      <c r="B32" s="4">
        <v>23</v>
      </c>
      <c r="C32" s="12"/>
      <c r="D32" s="13"/>
      <c r="E32" s="71"/>
      <c r="F32" s="71"/>
      <c r="G32" s="38" t="str">
        <f t="shared" si="0"/>
        <v/>
      </c>
      <c r="H32" s="11"/>
      <c r="I32" s="11"/>
      <c r="J32" s="14"/>
      <c r="K32" s="6" t="str">
        <f t="shared" si="1"/>
        <v/>
      </c>
      <c r="L32" s="14"/>
    </row>
    <row r="33" spans="2:12" ht="111" customHeight="1" x14ac:dyDescent="0.4">
      <c r="B33" s="4">
        <v>24</v>
      </c>
      <c r="C33" s="12"/>
      <c r="D33" s="13"/>
      <c r="E33" s="71"/>
      <c r="F33" s="71"/>
      <c r="G33" s="38" t="str">
        <f t="shared" si="0"/>
        <v/>
      </c>
      <c r="H33" s="11"/>
      <c r="I33" s="11"/>
      <c r="J33" s="14"/>
      <c r="K33" s="6" t="str">
        <f t="shared" si="1"/>
        <v/>
      </c>
      <c r="L33" s="14"/>
    </row>
    <row r="34" spans="2:12" ht="111" customHeight="1" x14ac:dyDescent="0.4">
      <c r="B34" s="4">
        <v>25</v>
      </c>
      <c r="C34" s="12"/>
      <c r="D34" s="13"/>
      <c r="E34" s="71"/>
      <c r="F34" s="71"/>
      <c r="G34" s="38" t="str">
        <f t="shared" si="0"/>
        <v/>
      </c>
      <c r="H34" s="11"/>
      <c r="I34" s="11"/>
      <c r="J34" s="14"/>
      <c r="K34" s="6" t="str">
        <f t="shared" si="1"/>
        <v/>
      </c>
      <c r="L34" s="14"/>
    </row>
    <row r="35" spans="2:12" ht="111" customHeight="1" x14ac:dyDescent="0.4">
      <c r="B35" s="4">
        <v>26</v>
      </c>
      <c r="C35" s="12"/>
      <c r="D35" s="13"/>
      <c r="E35" s="71"/>
      <c r="F35" s="71"/>
      <c r="G35" s="38" t="str">
        <f t="shared" si="0"/>
        <v/>
      </c>
      <c r="H35" s="11"/>
      <c r="I35" s="11"/>
      <c r="J35" s="14"/>
      <c r="K35" s="6" t="str">
        <f t="shared" si="1"/>
        <v/>
      </c>
      <c r="L35" s="14"/>
    </row>
    <row r="36" spans="2:12" ht="111" customHeight="1" x14ac:dyDescent="0.4">
      <c r="B36" s="4">
        <v>27</v>
      </c>
      <c r="C36" s="12"/>
      <c r="D36" s="13"/>
      <c r="E36" s="71"/>
      <c r="F36" s="71"/>
      <c r="G36" s="38" t="str">
        <f t="shared" si="0"/>
        <v/>
      </c>
      <c r="H36" s="11"/>
      <c r="I36" s="11"/>
      <c r="J36" s="14"/>
      <c r="K36" s="6" t="str">
        <f t="shared" si="1"/>
        <v/>
      </c>
      <c r="L36" s="14"/>
    </row>
    <row r="37" spans="2:12" ht="111" customHeight="1" x14ac:dyDescent="0.4">
      <c r="B37" s="4">
        <v>28</v>
      </c>
      <c r="C37" s="12"/>
      <c r="D37" s="13"/>
      <c r="E37" s="71"/>
      <c r="F37" s="71"/>
      <c r="G37" s="38" t="str">
        <f t="shared" si="0"/>
        <v/>
      </c>
      <c r="H37" s="11"/>
      <c r="I37" s="11"/>
      <c r="J37" s="14"/>
      <c r="K37" s="6" t="str">
        <f t="shared" si="1"/>
        <v/>
      </c>
      <c r="L37" s="14"/>
    </row>
    <row r="38" spans="2:12" ht="111" customHeight="1" x14ac:dyDescent="0.4">
      <c r="B38" s="4">
        <v>29</v>
      </c>
      <c r="C38" s="12"/>
      <c r="D38" s="13"/>
      <c r="E38" s="71"/>
      <c r="F38" s="71"/>
      <c r="G38" s="38" t="str">
        <f t="shared" si="0"/>
        <v/>
      </c>
      <c r="H38" s="11"/>
      <c r="I38" s="11"/>
      <c r="J38" s="14"/>
      <c r="K38" s="6" t="str">
        <f t="shared" si="1"/>
        <v/>
      </c>
      <c r="L38" s="14"/>
    </row>
    <row r="39" spans="2:12" ht="111" customHeight="1" x14ac:dyDescent="0.4">
      <c r="B39" s="4">
        <v>30</v>
      </c>
      <c r="C39" s="12"/>
      <c r="D39" s="13"/>
      <c r="E39" s="71"/>
      <c r="F39" s="71"/>
      <c r="G39" s="38" t="str">
        <f t="shared" si="0"/>
        <v/>
      </c>
      <c r="H39" s="11"/>
      <c r="I39" s="11"/>
      <c r="J39" s="14"/>
      <c r="K39" s="6" t="str">
        <f t="shared" si="1"/>
        <v/>
      </c>
      <c r="L39" s="14"/>
    </row>
    <row r="40" spans="2:12" ht="111" customHeight="1" x14ac:dyDescent="0.4">
      <c r="B40" s="4">
        <v>31</v>
      </c>
      <c r="C40" s="12"/>
      <c r="D40" s="13"/>
      <c r="E40" s="71"/>
      <c r="F40" s="71"/>
      <c r="G40" s="38" t="str">
        <f t="shared" si="0"/>
        <v/>
      </c>
      <c r="H40" s="11"/>
      <c r="I40" s="11"/>
      <c r="J40" s="14"/>
      <c r="K40" s="6" t="str">
        <f t="shared" si="1"/>
        <v/>
      </c>
      <c r="L40" s="14"/>
    </row>
    <row r="41" spans="2:12" ht="111" customHeight="1" x14ac:dyDescent="0.4">
      <c r="B41" s="4">
        <v>32</v>
      </c>
      <c r="C41" s="12"/>
      <c r="D41" s="13"/>
      <c r="E41" s="71"/>
      <c r="F41" s="71"/>
      <c r="G41" s="38" t="str">
        <f t="shared" ref="G41:G104" si="2">IF(OR(E41="",F41=""),"",F41-E41)</f>
        <v/>
      </c>
      <c r="H41" s="11"/>
      <c r="I41" s="11"/>
      <c r="J41" s="14"/>
      <c r="K41" s="6" t="str">
        <f t="shared" si="1"/>
        <v/>
      </c>
      <c r="L41" s="14"/>
    </row>
    <row r="42" spans="2:12" ht="111" customHeight="1" x14ac:dyDescent="0.4">
      <c r="B42" s="4">
        <v>33</v>
      </c>
      <c r="C42" s="12"/>
      <c r="D42" s="13"/>
      <c r="E42" s="71"/>
      <c r="F42" s="71"/>
      <c r="G42" s="38" t="str">
        <f t="shared" si="2"/>
        <v/>
      </c>
      <c r="H42" s="11"/>
      <c r="I42" s="11"/>
      <c r="J42" s="14"/>
      <c r="K42" s="6" t="str">
        <f t="shared" si="1"/>
        <v/>
      </c>
      <c r="L42" s="14"/>
    </row>
    <row r="43" spans="2:12" ht="111" customHeight="1" x14ac:dyDescent="0.4">
      <c r="B43" s="4">
        <v>34</v>
      </c>
      <c r="C43" s="12"/>
      <c r="D43" s="13"/>
      <c r="E43" s="71"/>
      <c r="F43" s="71"/>
      <c r="G43" s="38" t="str">
        <f t="shared" si="2"/>
        <v/>
      </c>
      <c r="H43" s="11"/>
      <c r="I43" s="11"/>
      <c r="J43" s="14"/>
      <c r="K43" s="6" t="str">
        <f t="shared" si="1"/>
        <v/>
      </c>
      <c r="L43" s="14"/>
    </row>
    <row r="44" spans="2:12" ht="111" customHeight="1" x14ac:dyDescent="0.4">
      <c r="B44" s="4">
        <v>35</v>
      </c>
      <c r="C44" s="12"/>
      <c r="D44" s="13"/>
      <c r="E44" s="71"/>
      <c r="F44" s="71"/>
      <c r="G44" s="38" t="str">
        <f t="shared" si="2"/>
        <v/>
      </c>
      <c r="H44" s="11"/>
      <c r="I44" s="11"/>
      <c r="J44" s="14"/>
      <c r="K44" s="6" t="str">
        <f t="shared" si="1"/>
        <v/>
      </c>
      <c r="L44" s="14"/>
    </row>
    <row r="45" spans="2:12" ht="111" customHeight="1" x14ac:dyDescent="0.4">
      <c r="B45" s="4">
        <v>36</v>
      </c>
      <c r="C45" s="12"/>
      <c r="D45" s="13"/>
      <c r="E45" s="71"/>
      <c r="F45" s="71"/>
      <c r="G45" s="38" t="str">
        <f t="shared" si="2"/>
        <v/>
      </c>
      <c r="H45" s="11"/>
      <c r="I45" s="11"/>
      <c r="J45" s="14"/>
      <c r="K45" s="6" t="str">
        <f t="shared" si="1"/>
        <v/>
      </c>
      <c r="L45" s="14"/>
    </row>
    <row r="46" spans="2:12" ht="111" customHeight="1" x14ac:dyDescent="0.4">
      <c r="B46" s="4">
        <v>37</v>
      </c>
      <c r="C46" s="12"/>
      <c r="D46" s="13"/>
      <c r="E46" s="71"/>
      <c r="F46" s="71"/>
      <c r="G46" s="38" t="str">
        <f t="shared" si="2"/>
        <v/>
      </c>
      <c r="H46" s="11"/>
      <c r="I46" s="11"/>
      <c r="J46" s="14"/>
      <c r="K46" s="6" t="str">
        <f t="shared" si="1"/>
        <v/>
      </c>
      <c r="L46" s="14"/>
    </row>
    <row r="47" spans="2:12" ht="111" customHeight="1" x14ac:dyDescent="0.4">
      <c r="B47" s="4">
        <v>38</v>
      </c>
      <c r="C47" s="12"/>
      <c r="D47" s="13"/>
      <c r="E47" s="71"/>
      <c r="F47" s="71"/>
      <c r="G47" s="38" t="str">
        <f t="shared" si="2"/>
        <v/>
      </c>
      <c r="H47" s="11"/>
      <c r="I47" s="11"/>
      <c r="J47" s="14"/>
      <c r="K47" s="6" t="str">
        <f t="shared" si="1"/>
        <v/>
      </c>
      <c r="L47" s="14"/>
    </row>
    <row r="48" spans="2:12" ht="111" customHeight="1" x14ac:dyDescent="0.4">
      <c r="B48" s="4">
        <v>39</v>
      </c>
      <c r="C48" s="12"/>
      <c r="D48" s="13"/>
      <c r="E48" s="71"/>
      <c r="F48" s="71"/>
      <c r="G48" s="38" t="str">
        <f t="shared" si="2"/>
        <v/>
      </c>
      <c r="H48" s="11"/>
      <c r="I48" s="11"/>
      <c r="J48" s="14"/>
      <c r="K48" s="6" t="str">
        <f t="shared" si="1"/>
        <v/>
      </c>
      <c r="L48" s="14"/>
    </row>
    <row r="49" spans="2:12" ht="111" customHeight="1" x14ac:dyDescent="0.4">
      <c r="B49" s="4">
        <v>40</v>
      </c>
      <c r="C49" s="12"/>
      <c r="D49" s="13"/>
      <c r="E49" s="71"/>
      <c r="F49" s="71"/>
      <c r="G49" s="38" t="str">
        <f t="shared" si="2"/>
        <v/>
      </c>
      <c r="H49" s="11"/>
      <c r="I49" s="11"/>
      <c r="J49" s="14"/>
      <c r="K49" s="6" t="str">
        <f t="shared" si="1"/>
        <v/>
      </c>
      <c r="L49" s="14"/>
    </row>
    <row r="50" spans="2:12" ht="111" customHeight="1" x14ac:dyDescent="0.4">
      <c r="B50" s="4">
        <v>41</v>
      </c>
      <c r="C50" s="12"/>
      <c r="D50" s="13"/>
      <c r="E50" s="71"/>
      <c r="F50" s="71"/>
      <c r="G50" s="38" t="str">
        <f t="shared" si="2"/>
        <v/>
      </c>
      <c r="H50" s="11"/>
      <c r="I50" s="11"/>
      <c r="J50" s="14"/>
      <c r="K50" s="6" t="str">
        <f t="shared" si="1"/>
        <v/>
      </c>
      <c r="L50" s="14"/>
    </row>
    <row r="51" spans="2:12" ht="111" customHeight="1" x14ac:dyDescent="0.4">
      <c r="B51" s="4">
        <v>42</v>
      </c>
      <c r="C51" s="12"/>
      <c r="D51" s="13"/>
      <c r="E51" s="71"/>
      <c r="F51" s="71"/>
      <c r="G51" s="38" t="str">
        <f t="shared" si="2"/>
        <v/>
      </c>
      <c r="H51" s="11"/>
      <c r="I51" s="11"/>
      <c r="J51" s="14"/>
      <c r="K51" s="6" t="str">
        <f t="shared" si="1"/>
        <v/>
      </c>
      <c r="L51" s="14"/>
    </row>
    <row r="52" spans="2:12" ht="111" customHeight="1" x14ac:dyDescent="0.4">
      <c r="B52" s="4">
        <v>43</v>
      </c>
      <c r="C52" s="12"/>
      <c r="D52" s="13"/>
      <c r="E52" s="71"/>
      <c r="F52" s="71"/>
      <c r="G52" s="38" t="str">
        <f t="shared" si="2"/>
        <v/>
      </c>
      <c r="H52" s="11"/>
      <c r="I52" s="11"/>
      <c r="J52" s="14"/>
      <c r="K52" s="6" t="str">
        <f t="shared" si="1"/>
        <v/>
      </c>
      <c r="L52" s="14"/>
    </row>
    <row r="53" spans="2:12" ht="111" customHeight="1" x14ac:dyDescent="0.4">
      <c r="B53" s="4">
        <v>44</v>
      </c>
      <c r="C53" s="12"/>
      <c r="D53" s="13"/>
      <c r="E53" s="71"/>
      <c r="F53" s="71"/>
      <c r="G53" s="38" t="str">
        <f t="shared" si="2"/>
        <v/>
      </c>
      <c r="H53" s="11"/>
      <c r="I53" s="11"/>
      <c r="J53" s="14"/>
      <c r="K53" s="6" t="str">
        <f t="shared" si="1"/>
        <v/>
      </c>
      <c r="L53" s="14"/>
    </row>
    <row r="54" spans="2:12" ht="111" customHeight="1" x14ac:dyDescent="0.4">
      <c r="B54" s="4">
        <v>45</v>
      </c>
      <c r="C54" s="12"/>
      <c r="D54" s="13"/>
      <c r="E54" s="71"/>
      <c r="F54" s="71"/>
      <c r="G54" s="38" t="str">
        <f t="shared" si="2"/>
        <v/>
      </c>
      <c r="H54" s="11"/>
      <c r="I54" s="11"/>
      <c r="J54" s="14"/>
      <c r="K54" s="6" t="str">
        <f t="shared" si="1"/>
        <v/>
      </c>
      <c r="L54" s="14"/>
    </row>
    <row r="55" spans="2:12" ht="111" customHeight="1" x14ac:dyDescent="0.4">
      <c r="B55" s="4">
        <v>46</v>
      </c>
      <c r="C55" s="12"/>
      <c r="D55" s="13"/>
      <c r="E55" s="71"/>
      <c r="F55" s="71"/>
      <c r="G55" s="38" t="str">
        <f t="shared" si="2"/>
        <v/>
      </c>
      <c r="H55" s="11"/>
      <c r="I55" s="11"/>
      <c r="J55" s="14"/>
      <c r="K55" s="6" t="str">
        <f t="shared" si="1"/>
        <v/>
      </c>
      <c r="L55" s="14"/>
    </row>
    <row r="56" spans="2:12" ht="111" customHeight="1" x14ac:dyDescent="0.4">
      <c r="B56" s="4">
        <v>47</v>
      </c>
      <c r="C56" s="12"/>
      <c r="D56" s="13"/>
      <c r="E56" s="71"/>
      <c r="F56" s="71"/>
      <c r="G56" s="38" t="str">
        <f t="shared" si="2"/>
        <v/>
      </c>
      <c r="H56" s="11"/>
      <c r="I56" s="11"/>
      <c r="J56" s="14"/>
      <c r="K56" s="6" t="str">
        <f t="shared" si="1"/>
        <v/>
      </c>
      <c r="L56" s="14"/>
    </row>
    <row r="57" spans="2:12" ht="111" customHeight="1" x14ac:dyDescent="0.4">
      <c r="B57" s="4">
        <v>48</v>
      </c>
      <c r="C57" s="12"/>
      <c r="D57" s="13"/>
      <c r="E57" s="71"/>
      <c r="F57" s="71"/>
      <c r="G57" s="38" t="str">
        <f t="shared" si="2"/>
        <v/>
      </c>
      <c r="H57" s="11"/>
      <c r="I57" s="11"/>
      <c r="J57" s="14"/>
      <c r="K57" s="6" t="str">
        <f t="shared" si="1"/>
        <v/>
      </c>
      <c r="L57" s="14"/>
    </row>
    <row r="58" spans="2:12" ht="111" customHeight="1" x14ac:dyDescent="0.4">
      <c r="B58" s="4">
        <v>49</v>
      </c>
      <c r="C58" s="12"/>
      <c r="D58" s="13"/>
      <c r="E58" s="71"/>
      <c r="F58" s="71"/>
      <c r="G58" s="38" t="str">
        <f t="shared" si="2"/>
        <v/>
      </c>
      <c r="H58" s="11"/>
      <c r="I58" s="11"/>
      <c r="J58" s="14"/>
      <c r="K58" s="6" t="str">
        <f t="shared" si="1"/>
        <v/>
      </c>
      <c r="L58" s="14"/>
    </row>
    <row r="59" spans="2:12" ht="111" customHeight="1" x14ac:dyDescent="0.4">
      <c r="B59" s="4">
        <v>50</v>
      </c>
      <c r="C59" s="12"/>
      <c r="D59" s="13"/>
      <c r="E59" s="71"/>
      <c r="F59" s="71"/>
      <c r="G59" s="38" t="str">
        <f t="shared" si="2"/>
        <v/>
      </c>
      <c r="H59" s="11"/>
      <c r="I59" s="11"/>
      <c r="J59" s="14"/>
      <c r="K59" s="6" t="str">
        <f t="shared" si="1"/>
        <v/>
      </c>
      <c r="L59" s="14"/>
    </row>
    <row r="60" spans="2:12" ht="111" customHeight="1" x14ac:dyDescent="0.4">
      <c r="B60" s="4">
        <v>51</v>
      </c>
      <c r="C60" s="12"/>
      <c r="D60" s="13"/>
      <c r="E60" s="71"/>
      <c r="F60" s="71"/>
      <c r="G60" s="38" t="str">
        <f t="shared" si="2"/>
        <v/>
      </c>
      <c r="H60" s="11"/>
      <c r="I60" s="11"/>
      <c r="J60" s="14"/>
      <c r="K60" s="6" t="str">
        <f t="shared" si="1"/>
        <v/>
      </c>
      <c r="L60" s="14"/>
    </row>
    <row r="61" spans="2:12" ht="111" customHeight="1" x14ac:dyDescent="0.4">
      <c r="B61" s="4">
        <v>52</v>
      </c>
      <c r="C61" s="12"/>
      <c r="D61" s="13"/>
      <c r="E61" s="71"/>
      <c r="F61" s="71"/>
      <c r="G61" s="38" t="str">
        <f t="shared" si="2"/>
        <v/>
      </c>
      <c r="H61" s="11"/>
      <c r="I61" s="11"/>
      <c r="J61" s="14"/>
      <c r="K61" s="6" t="str">
        <f t="shared" si="1"/>
        <v/>
      </c>
      <c r="L61" s="14"/>
    </row>
    <row r="62" spans="2:12" ht="111" customHeight="1" x14ac:dyDescent="0.4">
      <c r="B62" s="4">
        <v>53</v>
      </c>
      <c r="C62" s="12"/>
      <c r="D62" s="13"/>
      <c r="E62" s="71"/>
      <c r="F62" s="71"/>
      <c r="G62" s="38" t="str">
        <f t="shared" si="2"/>
        <v/>
      </c>
      <c r="H62" s="11"/>
      <c r="I62" s="11"/>
      <c r="J62" s="14"/>
      <c r="K62" s="6" t="str">
        <f t="shared" si="1"/>
        <v/>
      </c>
      <c r="L62" s="14"/>
    </row>
    <row r="63" spans="2:12" ht="111" customHeight="1" x14ac:dyDescent="0.4">
      <c r="B63" s="4">
        <v>54</v>
      </c>
      <c r="C63" s="12"/>
      <c r="D63" s="13"/>
      <c r="E63" s="71"/>
      <c r="F63" s="71"/>
      <c r="G63" s="38" t="str">
        <f t="shared" si="2"/>
        <v/>
      </c>
      <c r="H63" s="11"/>
      <c r="I63" s="11"/>
      <c r="J63" s="14"/>
      <c r="K63" s="6" t="str">
        <f t="shared" si="1"/>
        <v/>
      </c>
      <c r="L63" s="14"/>
    </row>
    <row r="64" spans="2:12" ht="111" customHeight="1" x14ac:dyDescent="0.4">
      <c r="B64" s="4">
        <v>55</v>
      </c>
      <c r="C64" s="12"/>
      <c r="D64" s="13"/>
      <c r="E64" s="71"/>
      <c r="F64" s="71"/>
      <c r="G64" s="38" t="str">
        <f t="shared" si="2"/>
        <v/>
      </c>
      <c r="H64" s="11"/>
      <c r="I64" s="11"/>
      <c r="J64" s="14"/>
      <c r="K64" s="6" t="str">
        <f t="shared" si="1"/>
        <v/>
      </c>
      <c r="L64" s="14"/>
    </row>
    <row r="65" spans="2:12" ht="111" customHeight="1" x14ac:dyDescent="0.4">
      <c r="B65" s="4">
        <v>56</v>
      </c>
      <c r="C65" s="12"/>
      <c r="D65" s="13"/>
      <c r="E65" s="71"/>
      <c r="F65" s="71"/>
      <c r="G65" s="38" t="str">
        <f t="shared" si="2"/>
        <v/>
      </c>
      <c r="H65" s="11"/>
      <c r="I65" s="11"/>
      <c r="J65" s="14"/>
      <c r="K65" s="6" t="str">
        <f t="shared" si="1"/>
        <v/>
      </c>
      <c r="L65" s="14"/>
    </row>
    <row r="66" spans="2:12" ht="111" customHeight="1" x14ac:dyDescent="0.4">
      <c r="B66" s="4">
        <v>57</v>
      </c>
      <c r="C66" s="12"/>
      <c r="D66" s="13"/>
      <c r="E66" s="71"/>
      <c r="F66" s="71"/>
      <c r="G66" s="38" t="str">
        <f t="shared" si="2"/>
        <v/>
      </c>
      <c r="H66" s="11"/>
      <c r="I66" s="11"/>
      <c r="J66" s="14"/>
      <c r="K66" s="6" t="str">
        <f t="shared" si="1"/>
        <v/>
      </c>
      <c r="L66" s="14"/>
    </row>
    <row r="67" spans="2:12" ht="111" customHeight="1" x14ac:dyDescent="0.4">
      <c r="B67" s="4">
        <v>58</v>
      </c>
      <c r="C67" s="12"/>
      <c r="D67" s="13"/>
      <c r="E67" s="71"/>
      <c r="F67" s="71"/>
      <c r="G67" s="38" t="str">
        <f t="shared" si="2"/>
        <v/>
      </c>
      <c r="H67" s="11"/>
      <c r="I67" s="11"/>
      <c r="J67" s="14"/>
      <c r="K67" s="6" t="str">
        <f t="shared" si="1"/>
        <v/>
      </c>
      <c r="L67" s="14"/>
    </row>
    <row r="68" spans="2:12" ht="111" customHeight="1" x14ac:dyDescent="0.4">
      <c r="B68" s="4">
        <v>59</v>
      </c>
      <c r="C68" s="12"/>
      <c r="D68" s="13"/>
      <c r="E68" s="71"/>
      <c r="F68" s="71"/>
      <c r="G68" s="38" t="str">
        <f t="shared" si="2"/>
        <v/>
      </c>
      <c r="H68" s="11"/>
      <c r="I68" s="11"/>
      <c r="J68" s="14"/>
      <c r="K68" s="6" t="str">
        <f t="shared" si="1"/>
        <v/>
      </c>
      <c r="L68" s="14"/>
    </row>
    <row r="69" spans="2:12" ht="111" customHeight="1" x14ac:dyDescent="0.4">
      <c r="B69" s="4">
        <v>60</v>
      </c>
      <c r="C69" s="12"/>
      <c r="D69" s="13"/>
      <c r="E69" s="71"/>
      <c r="F69" s="71"/>
      <c r="G69" s="38" t="str">
        <f t="shared" si="2"/>
        <v/>
      </c>
      <c r="H69" s="11"/>
      <c r="I69" s="11"/>
      <c r="J69" s="14"/>
      <c r="K69" s="6" t="str">
        <f t="shared" si="1"/>
        <v/>
      </c>
      <c r="L69" s="14"/>
    </row>
    <row r="70" spans="2:12" ht="111" customHeight="1" x14ac:dyDescent="0.4">
      <c r="B70" s="4">
        <v>61</v>
      </c>
      <c r="C70" s="12"/>
      <c r="D70" s="13"/>
      <c r="E70" s="71"/>
      <c r="F70" s="71"/>
      <c r="G70" s="38" t="str">
        <f t="shared" si="2"/>
        <v/>
      </c>
      <c r="H70" s="11"/>
      <c r="I70" s="11"/>
      <c r="J70" s="14"/>
      <c r="K70" s="6" t="str">
        <f t="shared" si="1"/>
        <v/>
      </c>
      <c r="L70" s="14"/>
    </row>
    <row r="71" spans="2:12" ht="111" customHeight="1" x14ac:dyDescent="0.4">
      <c r="B71" s="4">
        <v>62</v>
      </c>
      <c r="C71" s="12"/>
      <c r="D71" s="13"/>
      <c r="E71" s="71"/>
      <c r="F71" s="71"/>
      <c r="G71" s="38" t="str">
        <f t="shared" si="2"/>
        <v/>
      </c>
      <c r="H71" s="11"/>
      <c r="I71" s="11"/>
      <c r="J71" s="14"/>
      <c r="K71" s="6" t="str">
        <f t="shared" si="1"/>
        <v/>
      </c>
      <c r="L71" s="14"/>
    </row>
    <row r="72" spans="2:12" ht="111" customHeight="1" x14ac:dyDescent="0.4">
      <c r="B72" s="4">
        <v>63</v>
      </c>
      <c r="C72" s="12"/>
      <c r="D72" s="13"/>
      <c r="E72" s="71"/>
      <c r="F72" s="71"/>
      <c r="G72" s="38" t="str">
        <f t="shared" si="2"/>
        <v/>
      </c>
      <c r="H72" s="11"/>
      <c r="I72" s="11"/>
      <c r="J72" s="14"/>
      <c r="K72" s="6" t="str">
        <f t="shared" si="1"/>
        <v/>
      </c>
      <c r="L72" s="14"/>
    </row>
    <row r="73" spans="2:12" ht="111" customHeight="1" x14ac:dyDescent="0.4">
      <c r="B73" s="4">
        <v>64</v>
      </c>
      <c r="C73" s="12"/>
      <c r="D73" s="13"/>
      <c r="E73" s="71"/>
      <c r="F73" s="71"/>
      <c r="G73" s="38" t="str">
        <f t="shared" si="2"/>
        <v/>
      </c>
      <c r="H73" s="11"/>
      <c r="I73" s="11"/>
      <c r="J73" s="14"/>
      <c r="K73" s="6" t="str">
        <f t="shared" si="1"/>
        <v/>
      </c>
      <c r="L73" s="14"/>
    </row>
    <row r="74" spans="2:12" ht="111" customHeight="1" x14ac:dyDescent="0.4">
      <c r="B74" s="4">
        <v>65</v>
      </c>
      <c r="C74" s="12"/>
      <c r="D74" s="13"/>
      <c r="E74" s="71"/>
      <c r="F74" s="71"/>
      <c r="G74" s="38" t="str">
        <f t="shared" si="2"/>
        <v/>
      </c>
      <c r="H74" s="11"/>
      <c r="I74" s="11"/>
      <c r="J74" s="14"/>
      <c r="K74" s="6" t="str">
        <f t="shared" si="1"/>
        <v/>
      </c>
      <c r="L74" s="14"/>
    </row>
    <row r="75" spans="2:12" ht="111" customHeight="1" x14ac:dyDescent="0.4">
      <c r="B75" s="4">
        <v>66</v>
      </c>
      <c r="C75" s="12"/>
      <c r="D75" s="13"/>
      <c r="E75" s="71"/>
      <c r="F75" s="71"/>
      <c r="G75" s="38" t="str">
        <f t="shared" si="2"/>
        <v/>
      </c>
      <c r="H75" s="11"/>
      <c r="I75" s="11"/>
      <c r="J75" s="14"/>
      <c r="K75" s="6" t="str">
        <f t="shared" ref="K75:K138" si="3">IFERROR(
IF(AND(SIGN(G75)=1,I75="陽線"),"○",
IF(AND(SIGN(G75)=0,I75="陽線"),"×",
IF(AND(SIGN(G75)=-1,I75="陽線"),"×",
IF(AND(SIGN(G75)=1,I75="陰線"),"×",
IF(AND(SIGN(G75)=0,I75="陰線"),"×",
IF(AND(SIGN(G75)=-1,I75="陰線"),"○",
IF(AND(SIGN(G75)=1,I75="その他"),"×",
IF(AND(SIGN(G75)=0,I75="その他"),"○",
IF(AND(SIGN(G75)=-1,I75="その他"),"×",""))))))))),"")</f>
        <v/>
      </c>
      <c r="L75" s="14"/>
    </row>
    <row r="76" spans="2:12" ht="111" customHeight="1" x14ac:dyDescent="0.4">
      <c r="B76" s="4">
        <v>67</v>
      </c>
      <c r="C76" s="12"/>
      <c r="D76" s="13"/>
      <c r="E76" s="71"/>
      <c r="F76" s="71"/>
      <c r="G76" s="38" t="str">
        <f t="shared" si="2"/>
        <v/>
      </c>
      <c r="H76" s="11"/>
      <c r="I76" s="11"/>
      <c r="J76" s="14"/>
      <c r="K76" s="6" t="str">
        <f t="shared" si="3"/>
        <v/>
      </c>
      <c r="L76" s="14"/>
    </row>
    <row r="77" spans="2:12" ht="111" customHeight="1" x14ac:dyDescent="0.4">
      <c r="B77" s="4">
        <v>68</v>
      </c>
      <c r="C77" s="12"/>
      <c r="D77" s="13"/>
      <c r="E77" s="71"/>
      <c r="F77" s="71"/>
      <c r="G77" s="38" t="str">
        <f t="shared" si="2"/>
        <v/>
      </c>
      <c r="H77" s="11"/>
      <c r="I77" s="11"/>
      <c r="J77" s="14"/>
      <c r="K77" s="6" t="str">
        <f t="shared" si="3"/>
        <v/>
      </c>
      <c r="L77" s="14"/>
    </row>
    <row r="78" spans="2:12" ht="111" customHeight="1" x14ac:dyDescent="0.4">
      <c r="B78" s="4">
        <v>69</v>
      </c>
      <c r="C78" s="12"/>
      <c r="D78" s="13"/>
      <c r="E78" s="71"/>
      <c r="F78" s="71"/>
      <c r="G78" s="38" t="str">
        <f t="shared" si="2"/>
        <v/>
      </c>
      <c r="H78" s="11"/>
      <c r="I78" s="11"/>
      <c r="J78" s="14"/>
      <c r="K78" s="6" t="str">
        <f t="shared" si="3"/>
        <v/>
      </c>
      <c r="L78" s="14"/>
    </row>
    <row r="79" spans="2:12" ht="111" customHeight="1" x14ac:dyDescent="0.4">
      <c r="B79" s="4">
        <v>70</v>
      </c>
      <c r="C79" s="12"/>
      <c r="D79" s="13"/>
      <c r="E79" s="71"/>
      <c r="F79" s="71"/>
      <c r="G79" s="38" t="str">
        <f t="shared" si="2"/>
        <v/>
      </c>
      <c r="H79" s="11"/>
      <c r="I79" s="11"/>
      <c r="J79" s="14"/>
      <c r="K79" s="6" t="str">
        <f t="shared" si="3"/>
        <v/>
      </c>
      <c r="L79" s="14"/>
    </row>
    <row r="80" spans="2:12" ht="111" customHeight="1" x14ac:dyDescent="0.4">
      <c r="B80" s="4">
        <v>71</v>
      </c>
      <c r="C80" s="12"/>
      <c r="D80" s="13"/>
      <c r="E80" s="71"/>
      <c r="F80" s="71"/>
      <c r="G80" s="38" t="str">
        <f t="shared" si="2"/>
        <v/>
      </c>
      <c r="H80" s="11"/>
      <c r="I80" s="11"/>
      <c r="J80" s="14"/>
      <c r="K80" s="6" t="str">
        <f t="shared" si="3"/>
        <v/>
      </c>
      <c r="L80" s="14"/>
    </row>
    <row r="81" spans="2:12" ht="111" customHeight="1" x14ac:dyDescent="0.4">
      <c r="B81" s="4">
        <v>72</v>
      </c>
      <c r="C81" s="12"/>
      <c r="D81" s="13"/>
      <c r="E81" s="71"/>
      <c r="F81" s="71"/>
      <c r="G81" s="38" t="str">
        <f t="shared" si="2"/>
        <v/>
      </c>
      <c r="H81" s="11"/>
      <c r="I81" s="11"/>
      <c r="J81" s="14"/>
      <c r="K81" s="6" t="str">
        <f t="shared" si="3"/>
        <v/>
      </c>
      <c r="L81" s="14"/>
    </row>
    <row r="82" spans="2:12" ht="111" customHeight="1" x14ac:dyDescent="0.4">
      <c r="B82" s="4">
        <v>73</v>
      </c>
      <c r="C82" s="12"/>
      <c r="D82" s="13"/>
      <c r="E82" s="71"/>
      <c r="F82" s="71"/>
      <c r="G82" s="38" t="str">
        <f t="shared" si="2"/>
        <v/>
      </c>
      <c r="H82" s="11"/>
      <c r="I82" s="11"/>
      <c r="J82" s="14"/>
      <c r="K82" s="6" t="str">
        <f t="shared" si="3"/>
        <v/>
      </c>
      <c r="L82" s="14"/>
    </row>
    <row r="83" spans="2:12" ht="111" customHeight="1" x14ac:dyDescent="0.4">
      <c r="B83" s="4">
        <v>74</v>
      </c>
      <c r="C83" s="12"/>
      <c r="D83" s="13"/>
      <c r="E83" s="71"/>
      <c r="F83" s="71"/>
      <c r="G83" s="38" t="str">
        <f t="shared" si="2"/>
        <v/>
      </c>
      <c r="H83" s="11"/>
      <c r="I83" s="11"/>
      <c r="J83" s="14"/>
      <c r="K83" s="6" t="str">
        <f t="shared" si="3"/>
        <v/>
      </c>
      <c r="L83" s="14"/>
    </row>
    <row r="84" spans="2:12" ht="111" customHeight="1" x14ac:dyDescent="0.4">
      <c r="B84" s="4">
        <v>75</v>
      </c>
      <c r="C84" s="12"/>
      <c r="D84" s="13"/>
      <c r="E84" s="71"/>
      <c r="F84" s="71"/>
      <c r="G84" s="38" t="str">
        <f t="shared" si="2"/>
        <v/>
      </c>
      <c r="H84" s="11"/>
      <c r="I84" s="11"/>
      <c r="J84" s="14"/>
      <c r="K84" s="6" t="str">
        <f t="shared" si="3"/>
        <v/>
      </c>
      <c r="L84" s="14"/>
    </row>
    <row r="85" spans="2:12" ht="111" customHeight="1" x14ac:dyDescent="0.4">
      <c r="B85" s="4">
        <v>76</v>
      </c>
      <c r="C85" s="12"/>
      <c r="D85" s="13"/>
      <c r="E85" s="71"/>
      <c r="F85" s="71"/>
      <c r="G85" s="38" t="str">
        <f t="shared" si="2"/>
        <v/>
      </c>
      <c r="H85" s="11"/>
      <c r="I85" s="11"/>
      <c r="J85" s="14"/>
      <c r="K85" s="6" t="str">
        <f t="shared" si="3"/>
        <v/>
      </c>
      <c r="L85" s="14"/>
    </row>
    <row r="86" spans="2:12" ht="111" customHeight="1" x14ac:dyDescent="0.4">
      <c r="B86" s="4">
        <v>77</v>
      </c>
      <c r="C86" s="12"/>
      <c r="D86" s="13"/>
      <c r="E86" s="71"/>
      <c r="F86" s="71"/>
      <c r="G86" s="38" t="str">
        <f t="shared" si="2"/>
        <v/>
      </c>
      <c r="H86" s="11"/>
      <c r="I86" s="11"/>
      <c r="J86" s="14"/>
      <c r="K86" s="6" t="str">
        <f t="shared" si="3"/>
        <v/>
      </c>
      <c r="L86" s="14"/>
    </row>
    <row r="87" spans="2:12" ht="111" customHeight="1" x14ac:dyDescent="0.4">
      <c r="B87" s="4">
        <v>78</v>
      </c>
      <c r="C87" s="12"/>
      <c r="D87" s="13"/>
      <c r="E87" s="71"/>
      <c r="F87" s="71"/>
      <c r="G87" s="38" t="str">
        <f t="shared" si="2"/>
        <v/>
      </c>
      <c r="H87" s="11"/>
      <c r="I87" s="11"/>
      <c r="J87" s="14"/>
      <c r="K87" s="6" t="str">
        <f t="shared" si="3"/>
        <v/>
      </c>
      <c r="L87" s="14"/>
    </row>
    <row r="88" spans="2:12" ht="111" customHeight="1" x14ac:dyDescent="0.4">
      <c r="B88" s="4">
        <v>79</v>
      </c>
      <c r="C88" s="12"/>
      <c r="D88" s="13"/>
      <c r="E88" s="71"/>
      <c r="F88" s="71"/>
      <c r="G88" s="38" t="str">
        <f t="shared" si="2"/>
        <v/>
      </c>
      <c r="H88" s="11"/>
      <c r="I88" s="11"/>
      <c r="J88" s="14"/>
      <c r="K88" s="6" t="str">
        <f t="shared" si="3"/>
        <v/>
      </c>
      <c r="L88" s="14"/>
    </row>
    <row r="89" spans="2:12" ht="111" customHeight="1" x14ac:dyDescent="0.4">
      <c r="B89" s="4">
        <v>80</v>
      </c>
      <c r="C89" s="12"/>
      <c r="D89" s="13"/>
      <c r="E89" s="71"/>
      <c r="F89" s="71"/>
      <c r="G89" s="38" t="str">
        <f t="shared" si="2"/>
        <v/>
      </c>
      <c r="H89" s="11"/>
      <c r="I89" s="11"/>
      <c r="J89" s="14"/>
      <c r="K89" s="6" t="str">
        <f t="shared" si="3"/>
        <v/>
      </c>
      <c r="L89" s="14"/>
    </row>
    <row r="90" spans="2:12" ht="111" customHeight="1" x14ac:dyDescent="0.4">
      <c r="B90" s="4">
        <v>81</v>
      </c>
      <c r="C90" s="12"/>
      <c r="D90" s="13"/>
      <c r="E90" s="71"/>
      <c r="F90" s="71"/>
      <c r="G90" s="38" t="str">
        <f t="shared" si="2"/>
        <v/>
      </c>
      <c r="H90" s="11"/>
      <c r="I90" s="11"/>
      <c r="J90" s="14"/>
      <c r="K90" s="6" t="str">
        <f t="shared" si="3"/>
        <v/>
      </c>
      <c r="L90" s="14"/>
    </row>
    <row r="91" spans="2:12" ht="111" customHeight="1" x14ac:dyDescent="0.4">
      <c r="B91" s="4">
        <v>82</v>
      </c>
      <c r="C91" s="12"/>
      <c r="D91" s="13"/>
      <c r="E91" s="71"/>
      <c r="F91" s="71"/>
      <c r="G91" s="38" t="str">
        <f t="shared" si="2"/>
        <v/>
      </c>
      <c r="H91" s="11"/>
      <c r="I91" s="11"/>
      <c r="J91" s="14"/>
      <c r="K91" s="6" t="str">
        <f t="shared" si="3"/>
        <v/>
      </c>
      <c r="L91" s="14"/>
    </row>
    <row r="92" spans="2:12" ht="111" customHeight="1" x14ac:dyDescent="0.4">
      <c r="B92" s="4">
        <v>83</v>
      </c>
      <c r="C92" s="12"/>
      <c r="D92" s="13"/>
      <c r="E92" s="71"/>
      <c r="F92" s="71"/>
      <c r="G92" s="38" t="str">
        <f t="shared" si="2"/>
        <v/>
      </c>
      <c r="H92" s="11"/>
      <c r="I92" s="11"/>
      <c r="J92" s="14"/>
      <c r="K92" s="6" t="str">
        <f t="shared" si="3"/>
        <v/>
      </c>
      <c r="L92" s="14"/>
    </row>
    <row r="93" spans="2:12" ht="111" customHeight="1" x14ac:dyDescent="0.4">
      <c r="B93" s="4">
        <v>84</v>
      </c>
      <c r="C93" s="12"/>
      <c r="D93" s="13"/>
      <c r="E93" s="71"/>
      <c r="F93" s="71"/>
      <c r="G93" s="38" t="str">
        <f t="shared" si="2"/>
        <v/>
      </c>
      <c r="H93" s="11"/>
      <c r="I93" s="11"/>
      <c r="J93" s="14"/>
      <c r="K93" s="6" t="str">
        <f t="shared" si="3"/>
        <v/>
      </c>
      <c r="L93" s="14"/>
    </row>
    <row r="94" spans="2:12" ht="111" customHeight="1" x14ac:dyDescent="0.4">
      <c r="B94" s="4">
        <v>85</v>
      </c>
      <c r="C94" s="12"/>
      <c r="D94" s="13"/>
      <c r="E94" s="71"/>
      <c r="F94" s="71"/>
      <c r="G94" s="38" t="str">
        <f t="shared" si="2"/>
        <v/>
      </c>
      <c r="H94" s="11"/>
      <c r="I94" s="11"/>
      <c r="J94" s="14"/>
      <c r="K94" s="6" t="str">
        <f t="shared" si="3"/>
        <v/>
      </c>
      <c r="L94" s="14"/>
    </row>
    <row r="95" spans="2:12" ht="111" customHeight="1" x14ac:dyDescent="0.4">
      <c r="B95" s="4">
        <v>86</v>
      </c>
      <c r="C95" s="12"/>
      <c r="D95" s="13"/>
      <c r="E95" s="71"/>
      <c r="F95" s="71"/>
      <c r="G95" s="38" t="str">
        <f t="shared" si="2"/>
        <v/>
      </c>
      <c r="H95" s="11"/>
      <c r="I95" s="11"/>
      <c r="J95" s="14"/>
      <c r="K95" s="6" t="str">
        <f t="shared" si="3"/>
        <v/>
      </c>
      <c r="L95" s="14"/>
    </row>
    <row r="96" spans="2:12" ht="111" customHeight="1" x14ac:dyDescent="0.4">
      <c r="B96" s="4">
        <v>87</v>
      </c>
      <c r="C96" s="12"/>
      <c r="D96" s="13"/>
      <c r="E96" s="71"/>
      <c r="F96" s="71"/>
      <c r="G96" s="38" t="str">
        <f t="shared" si="2"/>
        <v/>
      </c>
      <c r="H96" s="11"/>
      <c r="I96" s="11"/>
      <c r="J96" s="14"/>
      <c r="K96" s="6" t="str">
        <f t="shared" si="3"/>
        <v/>
      </c>
      <c r="L96" s="14"/>
    </row>
    <row r="97" spans="2:12" ht="111" customHeight="1" x14ac:dyDescent="0.4">
      <c r="B97" s="4">
        <v>88</v>
      </c>
      <c r="C97" s="12"/>
      <c r="D97" s="13"/>
      <c r="E97" s="71"/>
      <c r="F97" s="71"/>
      <c r="G97" s="38" t="str">
        <f t="shared" si="2"/>
        <v/>
      </c>
      <c r="H97" s="11"/>
      <c r="I97" s="11"/>
      <c r="J97" s="14"/>
      <c r="K97" s="6" t="str">
        <f t="shared" si="3"/>
        <v/>
      </c>
      <c r="L97" s="14"/>
    </row>
    <row r="98" spans="2:12" ht="111" customHeight="1" x14ac:dyDescent="0.4">
      <c r="B98" s="4">
        <v>89</v>
      </c>
      <c r="C98" s="12"/>
      <c r="D98" s="13"/>
      <c r="E98" s="71"/>
      <c r="F98" s="71"/>
      <c r="G98" s="38" t="str">
        <f t="shared" si="2"/>
        <v/>
      </c>
      <c r="H98" s="11"/>
      <c r="I98" s="11"/>
      <c r="J98" s="14"/>
      <c r="K98" s="6" t="str">
        <f t="shared" si="3"/>
        <v/>
      </c>
      <c r="L98" s="14"/>
    </row>
    <row r="99" spans="2:12" ht="111" customHeight="1" x14ac:dyDescent="0.4">
      <c r="B99" s="4">
        <v>90</v>
      </c>
      <c r="C99" s="12"/>
      <c r="D99" s="13"/>
      <c r="E99" s="71"/>
      <c r="F99" s="71"/>
      <c r="G99" s="38" t="str">
        <f t="shared" si="2"/>
        <v/>
      </c>
      <c r="H99" s="11"/>
      <c r="I99" s="11"/>
      <c r="J99" s="14"/>
      <c r="K99" s="6" t="str">
        <f t="shared" si="3"/>
        <v/>
      </c>
      <c r="L99" s="14"/>
    </row>
    <row r="100" spans="2:12" ht="111" customHeight="1" x14ac:dyDescent="0.4">
      <c r="B100" s="4">
        <v>91</v>
      </c>
      <c r="C100" s="12"/>
      <c r="D100" s="13"/>
      <c r="E100" s="71"/>
      <c r="F100" s="71"/>
      <c r="G100" s="38" t="str">
        <f t="shared" si="2"/>
        <v/>
      </c>
      <c r="H100" s="11"/>
      <c r="I100" s="11"/>
      <c r="J100" s="14"/>
      <c r="K100" s="6" t="str">
        <f t="shared" si="3"/>
        <v/>
      </c>
      <c r="L100" s="14"/>
    </row>
    <row r="101" spans="2:12" ht="111" customHeight="1" x14ac:dyDescent="0.4">
      <c r="B101" s="4">
        <v>92</v>
      </c>
      <c r="C101" s="12"/>
      <c r="D101" s="13"/>
      <c r="E101" s="71"/>
      <c r="F101" s="71"/>
      <c r="G101" s="38" t="str">
        <f t="shared" si="2"/>
        <v/>
      </c>
      <c r="H101" s="11"/>
      <c r="I101" s="11"/>
      <c r="J101" s="14"/>
      <c r="K101" s="6" t="str">
        <f t="shared" si="3"/>
        <v/>
      </c>
      <c r="L101" s="14"/>
    </row>
    <row r="102" spans="2:12" ht="111" customHeight="1" x14ac:dyDescent="0.4">
      <c r="B102" s="4">
        <v>93</v>
      </c>
      <c r="C102" s="12"/>
      <c r="D102" s="13"/>
      <c r="E102" s="71"/>
      <c r="F102" s="71"/>
      <c r="G102" s="38" t="str">
        <f t="shared" si="2"/>
        <v/>
      </c>
      <c r="H102" s="11"/>
      <c r="I102" s="11"/>
      <c r="J102" s="14"/>
      <c r="K102" s="6" t="str">
        <f t="shared" si="3"/>
        <v/>
      </c>
      <c r="L102" s="14"/>
    </row>
    <row r="103" spans="2:12" ht="111" customHeight="1" x14ac:dyDescent="0.4">
      <c r="B103" s="4">
        <v>94</v>
      </c>
      <c r="C103" s="12"/>
      <c r="D103" s="13"/>
      <c r="E103" s="71"/>
      <c r="F103" s="71"/>
      <c r="G103" s="38" t="str">
        <f t="shared" si="2"/>
        <v/>
      </c>
      <c r="H103" s="11"/>
      <c r="I103" s="11"/>
      <c r="J103" s="14"/>
      <c r="K103" s="6" t="str">
        <f t="shared" si="3"/>
        <v/>
      </c>
      <c r="L103" s="14"/>
    </row>
    <row r="104" spans="2:12" ht="111" customHeight="1" x14ac:dyDescent="0.4">
      <c r="B104" s="4">
        <v>95</v>
      </c>
      <c r="C104" s="12"/>
      <c r="D104" s="13"/>
      <c r="E104" s="71"/>
      <c r="F104" s="71"/>
      <c r="G104" s="38" t="str">
        <f t="shared" si="2"/>
        <v/>
      </c>
      <c r="H104" s="11"/>
      <c r="I104" s="11"/>
      <c r="J104" s="14"/>
      <c r="K104" s="6" t="str">
        <f t="shared" si="3"/>
        <v/>
      </c>
      <c r="L104" s="14"/>
    </row>
    <row r="105" spans="2:12" ht="111" customHeight="1" x14ac:dyDescent="0.4">
      <c r="B105" s="4">
        <v>96</v>
      </c>
      <c r="C105" s="12"/>
      <c r="D105" s="13"/>
      <c r="E105" s="71"/>
      <c r="F105" s="71"/>
      <c r="G105" s="38" t="str">
        <f t="shared" ref="G105:G168" si="4">IF(OR(E105="",F105=""),"",F105-E105)</f>
        <v/>
      </c>
      <c r="H105" s="11"/>
      <c r="I105" s="11"/>
      <c r="J105" s="14"/>
      <c r="K105" s="6" t="str">
        <f t="shared" si="3"/>
        <v/>
      </c>
      <c r="L105" s="14"/>
    </row>
    <row r="106" spans="2:12" ht="111" customHeight="1" x14ac:dyDescent="0.4">
      <c r="B106" s="4">
        <v>97</v>
      </c>
      <c r="C106" s="12"/>
      <c r="D106" s="13"/>
      <c r="E106" s="71"/>
      <c r="F106" s="71"/>
      <c r="G106" s="38" t="str">
        <f t="shared" si="4"/>
        <v/>
      </c>
      <c r="H106" s="11"/>
      <c r="I106" s="11"/>
      <c r="J106" s="14"/>
      <c r="K106" s="6" t="str">
        <f t="shared" si="3"/>
        <v/>
      </c>
      <c r="L106" s="14"/>
    </row>
    <row r="107" spans="2:12" ht="111" customHeight="1" x14ac:dyDescent="0.4">
      <c r="B107" s="4">
        <v>98</v>
      </c>
      <c r="C107" s="12"/>
      <c r="D107" s="13"/>
      <c r="E107" s="71"/>
      <c r="F107" s="71"/>
      <c r="G107" s="38" t="str">
        <f t="shared" si="4"/>
        <v/>
      </c>
      <c r="H107" s="11"/>
      <c r="I107" s="11"/>
      <c r="J107" s="14"/>
      <c r="K107" s="6" t="str">
        <f t="shared" si="3"/>
        <v/>
      </c>
      <c r="L107" s="14"/>
    </row>
    <row r="108" spans="2:12" ht="111" customHeight="1" x14ac:dyDescent="0.4">
      <c r="B108" s="4">
        <v>99</v>
      </c>
      <c r="C108" s="12"/>
      <c r="D108" s="13"/>
      <c r="E108" s="71"/>
      <c r="F108" s="71"/>
      <c r="G108" s="38" t="str">
        <f t="shared" si="4"/>
        <v/>
      </c>
      <c r="H108" s="11"/>
      <c r="I108" s="11"/>
      <c r="J108" s="14"/>
      <c r="K108" s="6" t="str">
        <f t="shared" si="3"/>
        <v/>
      </c>
      <c r="L108" s="14"/>
    </row>
    <row r="109" spans="2:12" ht="111" customHeight="1" x14ac:dyDescent="0.4">
      <c r="B109" s="4">
        <v>100</v>
      </c>
      <c r="C109" s="12"/>
      <c r="D109" s="13"/>
      <c r="E109" s="71"/>
      <c r="F109" s="71"/>
      <c r="G109" s="38" t="str">
        <f t="shared" si="4"/>
        <v/>
      </c>
      <c r="H109" s="11"/>
      <c r="I109" s="11"/>
      <c r="J109" s="14"/>
      <c r="K109" s="6" t="str">
        <f t="shared" si="3"/>
        <v/>
      </c>
      <c r="L109" s="14"/>
    </row>
    <row r="110" spans="2:12" ht="111" customHeight="1" x14ac:dyDescent="0.4">
      <c r="B110" s="4">
        <v>101</v>
      </c>
      <c r="C110" s="12"/>
      <c r="D110" s="13"/>
      <c r="E110" s="71"/>
      <c r="F110" s="71"/>
      <c r="G110" s="38" t="str">
        <f t="shared" si="4"/>
        <v/>
      </c>
      <c r="H110" s="11"/>
      <c r="I110" s="11"/>
      <c r="J110" s="14"/>
      <c r="K110" s="6" t="str">
        <f t="shared" si="3"/>
        <v/>
      </c>
      <c r="L110" s="14"/>
    </row>
    <row r="111" spans="2:12" ht="111" customHeight="1" x14ac:dyDescent="0.4">
      <c r="B111" s="4">
        <v>102</v>
      </c>
      <c r="C111" s="12"/>
      <c r="D111" s="13"/>
      <c r="E111" s="71"/>
      <c r="F111" s="71"/>
      <c r="G111" s="38" t="str">
        <f t="shared" si="4"/>
        <v/>
      </c>
      <c r="H111" s="11"/>
      <c r="I111" s="11"/>
      <c r="J111" s="14"/>
      <c r="K111" s="6" t="str">
        <f t="shared" si="3"/>
        <v/>
      </c>
      <c r="L111" s="14"/>
    </row>
    <row r="112" spans="2:12" ht="111" customHeight="1" x14ac:dyDescent="0.4">
      <c r="B112" s="4">
        <v>103</v>
      </c>
      <c r="C112" s="12"/>
      <c r="D112" s="13"/>
      <c r="E112" s="71"/>
      <c r="F112" s="71"/>
      <c r="G112" s="38" t="str">
        <f t="shared" si="4"/>
        <v/>
      </c>
      <c r="H112" s="11"/>
      <c r="I112" s="11"/>
      <c r="J112" s="14"/>
      <c r="K112" s="6" t="str">
        <f t="shared" si="3"/>
        <v/>
      </c>
      <c r="L112" s="14"/>
    </row>
    <row r="113" spans="2:12" ht="111" customHeight="1" x14ac:dyDescent="0.4">
      <c r="B113" s="4">
        <v>104</v>
      </c>
      <c r="C113" s="12"/>
      <c r="D113" s="13"/>
      <c r="E113" s="71"/>
      <c r="F113" s="71"/>
      <c r="G113" s="38" t="str">
        <f t="shared" si="4"/>
        <v/>
      </c>
      <c r="H113" s="11"/>
      <c r="I113" s="11"/>
      <c r="J113" s="14"/>
      <c r="K113" s="6" t="str">
        <f t="shared" si="3"/>
        <v/>
      </c>
      <c r="L113" s="14"/>
    </row>
    <row r="114" spans="2:12" ht="111" customHeight="1" x14ac:dyDescent="0.4">
      <c r="B114" s="4">
        <v>105</v>
      </c>
      <c r="C114" s="12"/>
      <c r="D114" s="13"/>
      <c r="E114" s="71"/>
      <c r="F114" s="71"/>
      <c r="G114" s="38" t="str">
        <f t="shared" si="4"/>
        <v/>
      </c>
      <c r="H114" s="11"/>
      <c r="I114" s="11"/>
      <c r="J114" s="14"/>
      <c r="K114" s="6" t="str">
        <f t="shared" si="3"/>
        <v/>
      </c>
      <c r="L114" s="14"/>
    </row>
    <row r="115" spans="2:12" ht="111" customHeight="1" x14ac:dyDescent="0.4">
      <c r="B115" s="4">
        <v>106</v>
      </c>
      <c r="C115" s="12"/>
      <c r="D115" s="13"/>
      <c r="E115" s="71"/>
      <c r="F115" s="71"/>
      <c r="G115" s="38" t="str">
        <f t="shared" si="4"/>
        <v/>
      </c>
      <c r="H115" s="11"/>
      <c r="I115" s="11"/>
      <c r="J115" s="14"/>
      <c r="K115" s="6" t="str">
        <f t="shared" si="3"/>
        <v/>
      </c>
      <c r="L115" s="14"/>
    </row>
    <row r="116" spans="2:12" ht="111" customHeight="1" x14ac:dyDescent="0.4">
      <c r="B116" s="4">
        <v>107</v>
      </c>
      <c r="C116" s="12"/>
      <c r="D116" s="13"/>
      <c r="E116" s="71"/>
      <c r="F116" s="71"/>
      <c r="G116" s="38" t="str">
        <f t="shared" si="4"/>
        <v/>
      </c>
      <c r="H116" s="11"/>
      <c r="I116" s="11"/>
      <c r="J116" s="14"/>
      <c r="K116" s="6" t="str">
        <f t="shared" si="3"/>
        <v/>
      </c>
      <c r="L116" s="14"/>
    </row>
    <row r="117" spans="2:12" ht="111" customHeight="1" x14ac:dyDescent="0.4">
      <c r="B117" s="4">
        <v>108</v>
      </c>
      <c r="C117" s="12"/>
      <c r="D117" s="13"/>
      <c r="E117" s="71"/>
      <c r="F117" s="71"/>
      <c r="G117" s="38" t="str">
        <f t="shared" si="4"/>
        <v/>
      </c>
      <c r="H117" s="11"/>
      <c r="I117" s="11"/>
      <c r="J117" s="14"/>
      <c r="K117" s="6" t="str">
        <f t="shared" si="3"/>
        <v/>
      </c>
      <c r="L117" s="14"/>
    </row>
    <row r="118" spans="2:12" ht="111" customHeight="1" x14ac:dyDescent="0.4">
      <c r="B118" s="4">
        <v>109</v>
      </c>
      <c r="C118" s="12"/>
      <c r="D118" s="13"/>
      <c r="E118" s="71"/>
      <c r="F118" s="71"/>
      <c r="G118" s="38" t="str">
        <f t="shared" si="4"/>
        <v/>
      </c>
      <c r="H118" s="11"/>
      <c r="I118" s="11"/>
      <c r="J118" s="14"/>
      <c r="K118" s="6" t="str">
        <f t="shared" si="3"/>
        <v/>
      </c>
      <c r="L118" s="14"/>
    </row>
    <row r="119" spans="2:12" ht="111" customHeight="1" x14ac:dyDescent="0.4">
      <c r="B119" s="4">
        <v>110</v>
      </c>
      <c r="C119" s="12"/>
      <c r="D119" s="13"/>
      <c r="E119" s="71"/>
      <c r="F119" s="71"/>
      <c r="G119" s="38" t="str">
        <f t="shared" si="4"/>
        <v/>
      </c>
      <c r="H119" s="11"/>
      <c r="I119" s="11"/>
      <c r="J119" s="14"/>
      <c r="K119" s="6" t="str">
        <f t="shared" si="3"/>
        <v/>
      </c>
      <c r="L119" s="14"/>
    </row>
    <row r="120" spans="2:12" ht="111" customHeight="1" x14ac:dyDescent="0.4">
      <c r="B120" s="4">
        <v>111</v>
      </c>
      <c r="C120" s="12"/>
      <c r="D120" s="13"/>
      <c r="E120" s="71"/>
      <c r="F120" s="71"/>
      <c r="G120" s="38" t="str">
        <f t="shared" si="4"/>
        <v/>
      </c>
      <c r="H120" s="11"/>
      <c r="I120" s="11"/>
      <c r="J120" s="14"/>
      <c r="K120" s="6" t="str">
        <f t="shared" si="3"/>
        <v/>
      </c>
      <c r="L120" s="14"/>
    </row>
    <row r="121" spans="2:12" ht="111" customHeight="1" x14ac:dyDescent="0.4">
      <c r="B121" s="4">
        <v>112</v>
      </c>
      <c r="C121" s="12"/>
      <c r="D121" s="13"/>
      <c r="E121" s="71"/>
      <c r="F121" s="71"/>
      <c r="G121" s="38" t="str">
        <f t="shared" si="4"/>
        <v/>
      </c>
      <c r="H121" s="11"/>
      <c r="I121" s="11"/>
      <c r="J121" s="14"/>
      <c r="K121" s="6" t="str">
        <f t="shared" si="3"/>
        <v/>
      </c>
      <c r="L121" s="14"/>
    </row>
    <row r="122" spans="2:12" ht="111" customHeight="1" x14ac:dyDescent="0.4">
      <c r="B122" s="4">
        <v>113</v>
      </c>
      <c r="C122" s="12"/>
      <c r="D122" s="13"/>
      <c r="E122" s="71"/>
      <c r="F122" s="71"/>
      <c r="G122" s="38" t="str">
        <f t="shared" si="4"/>
        <v/>
      </c>
      <c r="H122" s="11"/>
      <c r="I122" s="11"/>
      <c r="J122" s="14"/>
      <c r="K122" s="6" t="str">
        <f t="shared" si="3"/>
        <v/>
      </c>
      <c r="L122" s="14"/>
    </row>
    <row r="123" spans="2:12" ht="111" customHeight="1" x14ac:dyDescent="0.4">
      <c r="B123" s="4">
        <v>114</v>
      </c>
      <c r="C123" s="12"/>
      <c r="D123" s="13"/>
      <c r="E123" s="71"/>
      <c r="F123" s="71"/>
      <c r="G123" s="38" t="str">
        <f t="shared" si="4"/>
        <v/>
      </c>
      <c r="H123" s="11"/>
      <c r="I123" s="11"/>
      <c r="J123" s="14"/>
      <c r="K123" s="6" t="str">
        <f t="shared" si="3"/>
        <v/>
      </c>
      <c r="L123" s="14"/>
    </row>
    <row r="124" spans="2:12" ht="111" customHeight="1" x14ac:dyDescent="0.4">
      <c r="B124" s="4">
        <v>115</v>
      </c>
      <c r="C124" s="12"/>
      <c r="D124" s="13"/>
      <c r="E124" s="71"/>
      <c r="F124" s="71"/>
      <c r="G124" s="38" t="str">
        <f t="shared" si="4"/>
        <v/>
      </c>
      <c r="H124" s="11"/>
      <c r="I124" s="11"/>
      <c r="J124" s="14"/>
      <c r="K124" s="6" t="str">
        <f t="shared" si="3"/>
        <v/>
      </c>
      <c r="L124" s="14"/>
    </row>
    <row r="125" spans="2:12" ht="111" customHeight="1" x14ac:dyDescent="0.4">
      <c r="B125" s="4">
        <v>116</v>
      </c>
      <c r="C125" s="12"/>
      <c r="D125" s="13"/>
      <c r="E125" s="71"/>
      <c r="F125" s="71"/>
      <c r="G125" s="38" t="str">
        <f t="shared" si="4"/>
        <v/>
      </c>
      <c r="H125" s="11"/>
      <c r="I125" s="11"/>
      <c r="J125" s="14"/>
      <c r="K125" s="6" t="str">
        <f t="shared" si="3"/>
        <v/>
      </c>
      <c r="L125" s="14"/>
    </row>
    <row r="126" spans="2:12" ht="111" customHeight="1" x14ac:dyDescent="0.4">
      <c r="B126" s="4">
        <v>117</v>
      </c>
      <c r="C126" s="12"/>
      <c r="D126" s="13"/>
      <c r="E126" s="71"/>
      <c r="F126" s="71"/>
      <c r="G126" s="38" t="str">
        <f t="shared" si="4"/>
        <v/>
      </c>
      <c r="H126" s="11"/>
      <c r="I126" s="11"/>
      <c r="J126" s="14"/>
      <c r="K126" s="6" t="str">
        <f t="shared" si="3"/>
        <v/>
      </c>
      <c r="L126" s="14"/>
    </row>
    <row r="127" spans="2:12" ht="111" customHeight="1" x14ac:dyDescent="0.4">
      <c r="B127" s="4">
        <v>118</v>
      </c>
      <c r="C127" s="12"/>
      <c r="D127" s="13"/>
      <c r="E127" s="71"/>
      <c r="F127" s="71"/>
      <c r="G127" s="38" t="str">
        <f t="shared" si="4"/>
        <v/>
      </c>
      <c r="H127" s="11"/>
      <c r="I127" s="11"/>
      <c r="J127" s="14"/>
      <c r="K127" s="6" t="str">
        <f t="shared" si="3"/>
        <v/>
      </c>
      <c r="L127" s="14"/>
    </row>
    <row r="128" spans="2:12" ht="111" customHeight="1" x14ac:dyDescent="0.4">
      <c r="B128" s="4">
        <v>119</v>
      </c>
      <c r="C128" s="12"/>
      <c r="D128" s="13"/>
      <c r="E128" s="71"/>
      <c r="F128" s="71"/>
      <c r="G128" s="38" t="str">
        <f t="shared" si="4"/>
        <v/>
      </c>
      <c r="H128" s="11"/>
      <c r="I128" s="11"/>
      <c r="J128" s="14"/>
      <c r="K128" s="6" t="str">
        <f t="shared" si="3"/>
        <v/>
      </c>
      <c r="L128" s="14"/>
    </row>
    <row r="129" spans="2:12" ht="111" customHeight="1" x14ac:dyDescent="0.4">
      <c r="B129" s="4">
        <v>120</v>
      </c>
      <c r="C129" s="12"/>
      <c r="D129" s="13"/>
      <c r="E129" s="71"/>
      <c r="F129" s="71"/>
      <c r="G129" s="38" t="str">
        <f t="shared" si="4"/>
        <v/>
      </c>
      <c r="H129" s="11"/>
      <c r="I129" s="11"/>
      <c r="J129" s="14"/>
      <c r="K129" s="6" t="str">
        <f t="shared" si="3"/>
        <v/>
      </c>
      <c r="L129" s="14"/>
    </row>
    <row r="130" spans="2:12" ht="111" customHeight="1" x14ac:dyDescent="0.4">
      <c r="B130" s="4">
        <v>121</v>
      </c>
      <c r="C130" s="12"/>
      <c r="D130" s="13"/>
      <c r="E130" s="71"/>
      <c r="F130" s="71"/>
      <c r="G130" s="38" t="str">
        <f t="shared" si="4"/>
        <v/>
      </c>
      <c r="H130" s="11"/>
      <c r="I130" s="11"/>
      <c r="J130" s="14"/>
      <c r="K130" s="6" t="str">
        <f t="shared" si="3"/>
        <v/>
      </c>
      <c r="L130" s="14"/>
    </row>
    <row r="131" spans="2:12" ht="111" customHeight="1" x14ac:dyDescent="0.4">
      <c r="B131" s="4">
        <v>122</v>
      </c>
      <c r="C131" s="12"/>
      <c r="D131" s="13"/>
      <c r="E131" s="71"/>
      <c r="F131" s="71"/>
      <c r="G131" s="38" t="str">
        <f t="shared" si="4"/>
        <v/>
      </c>
      <c r="H131" s="11"/>
      <c r="I131" s="11"/>
      <c r="J131" s="14"/>
      <c r="K131" s="6" t="str">
        <f t="shared" si="3"/>
        <v/>
      </c>
      <c r="L131" s="14"/>
    </row>
    <row r="132" spans="2:12" ht="111" customHeight="1" x14ac:dyDescent="0.4">
      <c r="B132" s="4">
        <v>123</v>
      </c>
      <c r="C132" s="12"/>
      <c r="D132" s="13"/>
      <c r="E132" s="71"/>
      <c r="F132" s="71"/>
      <c r="G132" s="38" t="str">
        <f t="shared" si="4"/>
        <v/>
      </c>
      <c r="H132" s="11"/>
      <c r="I132" s="11"/>
      <c r="J132" s="14"/>
      <c r="K132" s="6" t="str">
        <f t="shared" si="3"/>
        <v/>
      </c>
      <c r="L132" s="14"/>
    </row>
    <row r="133" spans="2:12" ht="111" customHeight="1" x14ac:dyDescent="0.4">
      <c r="B133" s="4">
        <v>124</v>
      </c>
      <c r="C133" s="12"/>
      <c r="D133" s="13"/>
      <c r="E133" s="71"/>
      <c r="F133" s="71"/>
      <c r="G133" s="38" t="str">
        <f t="shared" si="4"/>
        <v/>
      </c>
      <c r="H133" s="11"/>
      <c r="I133" s="11"/>
      <c r="J133" s="14"/>
      <c r="K133" s="6" t="str">
        <f t="shared" si="3"/>
        <v/>
      </c>
      <c r="L133" s="14"/>
    </row>
    <row r="134" spans="2:12" ht="111" customHeight="1" x14ac:dyDescent="0.4">
      <c r="B134" s="4">
        <v>125</v>
      </c>
      <c r="C134" s="12"/>
      <c r="D134" s="13"/>
      <c r="E134" s="71"/>
      <c r="F134" s="71"/>
      <c r="G134" s="38" t="str">
        <f t="shared" si="4"/>
        <v/>
      </c>
      <c r="H134" s="11"/>
      <c r="I134" s="11"/>
      <c r="J134" s="14"/>
      <c r="K134" s="6" t="str">
        <f t="shared" si="3"/>
        <v/>
      </c>
      <c r="L134" s="14"/>
    </row>
    <row r="135" spans="2:12" ht="111" customHeight="1" x14ac:dyDescent="0.4">
      <c r="B135" s="4">
        <v>126</v>
      </c>
      <c r="C135" s="12"/>
      <c r="D135" s="13"/>
      <c r="E135" s="71"/>
      <c r="F135" s="71"/>
      <c r="G135" s="38" t="str">
        <f t="shared" si="4"/>
        <v/>
      </c>
      <c r="H135" s="11"/>
      <c r="I135" s="11"/>
      <c r="J135" s="14"/>
      <c r="K135" s="6" t="str">
        <f t="shared" si="3"/>
        <v/>
      </c>
      <c r="L135" s="14"/>
    </row>
    <row r="136" spans="2:12" ht="111" customHeight="1" x14ac:dyDescent="0.4">
      <c r="B136" s="4">
        <v>127</v>
      </c>
      <c r="C136" s="12"/>
      <c r="D136" s="13"/>
      <c r="E136" s="71"/>
      <c r="F136" s="71"/>
      <c r="G136" s="38" t="str">
        <f t="shared" si="4"/>
        <v/>
      </c>
      <c r="H136" s="11"/>
      <c r="I136" s="11"/>
      <c r="J136" s="14"/>
      <c r="K136" s="6" t="str">
        <f t="shared" si="3"/>
        <v/>
      </c>
      <c r="L136" s="14"/>
    </row>
    <row r="137" spans="2:12" ht="111" customHeight="1" x14ac:dyDescent="0.4">
      <c r="B137" s="4">
        <v>128</v>
      </c>
      <c r="C137" s="12"/>
      <c r="D137" s="13"/>
      <c r="E137" s="71"/>
      <c r="F137" s="71"/>
      <c r="G137" s="38" t="str">
        <f t="shared" si="4"/>
        <v/>
      </c>
      <c r="H137" s="11"/>
      <c r="I137" s="11"/>
      <c r="J137" s="14"/>
      <c r="K137" s="6" t="str">
        <f t="shared" si="3"/>
        <v/>
      </c>
      <c r="L137" s="14"/>
    </row>
    <row r="138" spans="2:12" ht="111" customHeight="1" x14ac:dyDescent="0.4">
      <c r="B138" s="4">
        <v>129</v>
      </c>
      <c r="C138" s="12"/>
      <c r="D138" s="13"/>
      <c r="E138" s="71"/>
      <c r="F138" s="71"/>
      <c r="G138" s="38" t="str">
        <f t="shared" si="4"/>
        <v/>
      </c>
      <c r="H138" s="11"/>
      <c r="I138" s="11"/>
      <c r="J138" s="14"/>
      <c r="K138" s="6" t="str">
        <f t="shared" si="3"/>
        <v/>
      </c>
      <c r="L138" s="14"/>
    </row>
    <row r="139" spans="2:12" ht="111" customHeight="1" x14ac:dyDescent="0.4">
      <c r="B139" s="4">
        <v>130</v>
      </c>
      <c r="C139" s="12"/>
      <c r="D139" s="13"/>
      <c r="E139" s="71"/>
      <c r="F139" s="71"/>
      <c r="G139" s="38" t="str">
        <f t="shared" si="4"/>
        <v/>
      </c>
      <c r="H139" s="11"/>
      <c r="I139" s="11"/>
      <c r="J139" s="14"/>
      <c r="K139" s="6" t="str">
        <f t="shared" ref="K139:K202" si="5">IFERROR(
IF(AND(SIGN(G139)=1,I139="陽線"),"○",
IF(AND(SIGN(G139)=0,I139="陽線"),"×",
IF(AND(SIGN(G139)=-1,I139="陽線"),"×",
IF(AND(SIGN(G139)=1,I139="陰線"),"×",
IF(AND(SIGN(G139)=0,I139="陰線"),"×",
IF(AND(SIGN(G139)=-1,I139="陰線"),"○",
IF(AND(SIGN(G139)=1,I139="その他"),"×",
IF(AND(SIGN(G139)=0,I139="その他"),"○",
IF(AND(SIGN(G139)=-1,I139="その他"),"×",""))))))))),"")</f>
        <v/>
      </c>
      <c r="L139" s="14"/>
    </row>
    <row r="140" spans="2:12" ht="111" customHeight="1" x14ac:dyDescent="0.4">
      <c r="B140" s="4">
        <v>131</v>
      </c>
      <c r="C140" s="12"/>
      <c r="D140" s="13"/>
      <c r="E140" s="71"/>
      <c r="F140" s="71"/>
      <c r="G140" s="38" t="str">
        <f t="shared" si="4"/>
        <v/>
      </c>
      <c r="H140" s="11"/>
      <c r="I140" s="11"/>
      <c r="J140" s="14"/>
      <c r="K140" s="6" t="str">
        <f t="shared" si="5"/>
        <v/>
      </c>
      <c r="L140" s="14"/>
    </row>
    <row r="141" spans="2:12" ht="111" customHeight="1" x14ac:dyDescent="0.4">
      <c r="B141" s="4">
        <v>132</v>
      </c>
      <c r="C141" s="12"/>
      <c r="D141" s="13"/>
      <c r="E141" s="71"/>
      <c r="F141" s="71"/>
      <c r="G141" s="38" t="str">
        <f t="shared" si="4"/>
        <v/>
      </c>
      <c r="H141" s="11"/>
      <c r="I141" s="11"/>
      <c r="J141" s="14"/>
      <c r="K141" s="6" t="str">
        <f t="shared" si="5"/>
        <v/>
      </c>
      <c r="L141" s="14"/>
    </row>
    <row r="142" spans="2:12" ht="111" customHeight="1" x14ac:dyDescent="0.4">
      <c r="B142" s="4">
        <v>133</v>
      </c>
      <c r="C142" s="12"/>
      <c r="D142" s="13"/>
      <c r="E142" s="71"/>
      <c r="F142" s="71"/>
      <c r="G142" s="38" t="str">
        <f t="shared" si="4"/>
        <v/>
      </c>
      <c r="H142" s="11"/>
      <c r="I142" s="11"/>
      <c r="J142" s="14"/>
      <c r="K142" s="6" t="str">
        <f t="shared" si="5"/>
        <v/>
      </c>
      <c r="L142" s="14"/>
    </row>
    <row r="143" spans="2:12" ht="111" customHeight="1" x14ac:dyDescent="0.4">
      <c r="B143" s="4">
        <v>134</v>
      </c>
      <c r="C143" s="12"/>
      <c r="D143" s="13"/>
      <c r="E143" s="71"/>
      <c r="F143" s="71"/>
      <c r="G143" s="38" t="str">
        <f t="shared" si="4"/>
        <v/>
      </c>
      <c r="H143" s="11"/>
      <c r="I143" s="11"/>
      <c r="J143" s="14"/>
      <c r="K143" s="6" t="str">
        <f t="shared" si="5"/>
        <v/>
      </c>
      <c r="L143" s="14"/>
    </row>
    <row r="144" spans="2:12" ht="111" customHeight="1" x14ac:dyDescent="0.4">
      <c r="B144" s="4">
        <v>135</v>
      </c>
      <c r="C144" s="12"/>
      <c r="D144" s="13"/>
      <c r="E144" s="71"/>
      <c r="F144" s="71"/>
      <c r="G144" s="38" t="str">
        <f t="shared" si="4"/>
        <v/>
      </c>
      <c r="H144" s="11"/>
      <c r="I144" s="11"/>
      <c r="J144" s="14"/>
      <c r="K144" s="6" t="str">
        <f t="shared" si="5"/>
        <v/>
      </c>
      <c r="L144" s="14"/>
    </row>
    <row r="145" spans="2:12" ht="111" customHeight="1" x14ac:dyDescent="0.4">
      <c r="B145" s="4">
        <v>136</v>
      </c>
      <c r="C145" s="12"/>
      <c r="D145" s="13"/>
      <c r="E145" s="71"/>
      <c r="F145" s="71"/>
      <c r="G145" s="38" t="str">
        <f t="shared" si="4"/>
        <v/>
      </c>
      <c r="H145" s="11"/>
      <c r="I145" s="11"/>
      <c r="J145" s="14"/>
      <c r="K145" s="6" t="str">
        <f t="shared" si="5"/>
        <v/>
      </c>
      <c r="L145" s="14"/>
    </row>
    <row r="146" spans="2:12" ht="111" customHeight="1" x14ac:dyDescent="0.4">
      <c r="B146" s="4">
        <v>137</v>
      </c>
      <c r="C146" s="12"/>
      <c r="D146" s="13"/>
      <c r="E146" s="71"/>
      <c r="F146" s="71"/>
      <c r="G146" s="38" t="str">
        <f t="shared" si="4"/>
        <v/>
      </c>
      <c r="H146" s="11"/>
      <c r="I146" s="11"/>
      <c r="J146" s="14"/>
      <c r="K146" s="6" t="str">
        <f t="shared" si="5"/>
        <v/>
      </c>
      <c r="L146" s="14"/>
    </row>
    <row r="147" spans="2:12" ht="111" customHeight="1" x14ac:dyDescent="0.4">
      <c r="B147" s="4">
        <v>138</v>
      </c>
      <c r="C147" s="12"/>
      <c r="D147" s="13"/>
      <c r="E147" s="71"/>
      <c r="F147" s="71"/>
      <c r="G147" s="38" t="str">
        <f t="shared" si="4"/>
        <v/>
      </c>
      <c r="H147" s="11"/>
      <c r="I147" s="11"/>
      <c r="J147" s="14"/>
      <c r="K147" s="6" t="str">
        <f t="shared" si="5"/>
        <v/>
      </c>
      <c r="L147" s="14"/>
    </row>
    <row r="148" spans="2:12" ht="111" customHeight="1" x14ac:dyDescent="0.4">
      <c r="B148" s="4">
        <v>139</v>
      </c>
      <c r="C148" s="12"/>
      <c r="D148" s="13"/>
      <c r="E148" s="71"/>
      <c r="F148" s="71"/>
      <c r="G148" s="38" t="str">
        <f t="shared" si="4"/>
        <v/>
      </c>
      <c r="H148" s="11"/>
      <c r="I148" s="11"/>
      <c r="J148" s="14"/>
      <c r="K148" s="6" t="str">
        <f t="shared" si="5"/>
        <v/>
      </c>
      <c r="L148" s="14"/>
    </row>
    <row r="149" spans="2:12" ht="111" customHeight="1" x14ac:dyDescent="0.4">
      <c r="B149" s="4">
        <v>140</v>
      </c>
      <c r="C149" s="12"/>
      <c r="D149" s="13"/>
      <c r="E149" s="71"/>
      <c r="F149" s="71"/>
      <c r="G149" s="38" t="str">
        <f t="shared" si="4"/>
        <v/>
      </c>
      <c r="H149" s="11"/>
      <c r="I149" s="11"/>
      <c r="J149" s="14"/>
      <c r="K149" s="6" t="str">
        <f t="shared" si="5"/>
        <v/>
      </c>
      <c r="L149" s="14"/>
    </row>
    <row r="150" spans="2:12" ht="111" customHeight="1" x14ac:dyDescent="0.4">
      <c r="B150" s="4">
        <v>141</v>
      </c>
      <c r="C150" s="12"/>
      <c r="D150" s="13"/>
      <c r="E150" s="71"/>
      <c r="F150" s="71"/>
      <c r="G150" s="38" t="str">
        <f t="shared" si="4"/>
        <v/>
      </c>
      <c r="H150" s="11"/>
      <c r="I150" s="11"/>
      <c r="J150" s="14"/>
      <c r="K150" s="6" t="str">
        <f t="shared" si="5"/>
        <v/>
      </c>
      <c r="L150" s="14"/>
    </row>
    <row r="151" spans="2:12" ht="111" customHeight="1" x14ac:dyDescent="0.4">
      <c r="B151" s="4">
        <v>142</v>
      </c>
      <c r="C151" s="12"/>
      <c r="D151" s="13"/>
      <c r="E151" s="71"/>
      <c r="F151" s="71"/>
      <c r="G151" s="38" t="str">
        <f t="shared" si="4"/>
        <v/>
      </c>
      <c r="H151" s="11"/>
      <c r="I151" s="11"/>
      <c r="J151" s="14"/>
      <c r="K151" s="6" t="str">
        <f t="shared" si="5"/>
        <v/>
      </c>
      <c r="L151" s="14"/>
    </row>
    <row r="152" spans="2:12" ht="111" customHeight="1" x14ac:dyDescent="0.4">
      <c r="B152" s="4">
        <v>143</v>
      </c>
      <c r="C152" s="12"/>
      <c r="D152" s="13"/>
      <c r="E152" s="71"/>
      <c r="F152" s="71"/>
      <c r="G152" s="38" t="str">
        <f t="shared" si="4"/>
        <v/>
      </c>
      <c r="H152" s="11"/>
      <c r="I152" s="11"/>
      <c r="J152" s="14"/>
      <c r="K152" s="6" t="str">
        <f t="shared" si="5"/>
        <v/>
      </c>
      <c r="L152" s="14"/>
    </row>
    <row r="153" spans="2:12" ht="111" customHeight="1" x14ac:dyDescent="0.4">
      <c r="B153" s="4">
        <v>144</v>
      </c>
      <c r="C153" s="12"/>
      <c r="D153" s="13"/>
      <c r="E153" s="71"/>
      <c r="F153" s="71"/>
      <c r="G153" s="38" t="str">
        <f t="shared" si="4"/>
        <v/>
      </c>
      <c r="H153" s="11"/>
      <c r="I153" s="11"/>
      <c r="J153" s="14"/>
      <c r="K153" s="6" t="str">
        <f t="shared" si="5"/>
        <v/>
      </c>
      <c r="L153" s="14"/>
    </row>
    <row r="154" spans="2:12" ht="111" customHeight="1" x14ac:dyDescent="0.4">
      <c r="B154" s="4">
        <v>145</v>
      </c>
      <c r="C154" s="12"/>
      <c r="D154" s="13"/>
      <c r="E154" s="71"/>
      <c r="F154" s="71"/>
      <c r="G154" s="38" t="str">
        <f t="shared" si="4"/>
        <v/>
      </c>
      <c r="H154" s="11"/>
      <c r="I154" s="11"/>
      <c r="J154" s="14"/>
      <c r="K154" s="6" t="str">
        <f t="shared" si="5"/>
        <v/>
      </c>
      <c r="L154" s="14"/>
    </row>
    <row r="155" spans="2:12" ht="111" customHeight="1" x14ac:dyDescent="0.4">
      <c r="B155" s="4">
        <v>146</v>
      </c>
      <c r="C155" s="12"/>
      <c r="D155" s="13"/>
      <c r="E155" s="71"/>
      <c r="F155" s="71"/>
      <c r="G155" s="38" t="str">
        <f t="shared" si="4"/>
        <v/>
      </c>
      <c r="H155" s="11"/>
      <c r="I155" s="11"/>
      <c r="J155" s="14"/>
      <c r="K155" s="6" t="str">
        <f t="shared" si="5"/>
        <v/>
      </c>
      <c r="L155" s="14"/>
    </row>
    <row r="156" spans="2:12" ht="111" customHeight="1" x14ac:dyDescent="0.4">
      <c r="B156" s="4">
        <v>147</v>
      </c>
      <c r="C156" s="12"/>
      <c r="D156" s="13"/>
      <c r="E156" s="71"/>
      <c r="F156" s="71"/>
      <c r="G156" s="38" t="str">
        <f t="shared" si="4"/>
        <v/>
      </c>
      <c r="H156" s="11"/>
      <c r="I156" s="11"/>
      <c r="J156" s="14"/>
      <c r="K156" s="6" t="str">
        <f t="shared" si="5"/>
        <v/>
      </c>
      <c r="L156" s="14"/>
    </row>
    <row r="157" spans="2:12" ht="111" customHeight="1" x14ac:dyDescent="0.4">
      <c r="B157" s="4">
        <v>148</v>
      </c>
      <c r="C157" s="12"/>
      <c r="D157" s="13"/>
      <c r="E157" s="71"/>
      <c r="F157" s="71"/>
      <c r="G157" s="38" t="str">
        <f t="shared" si="4"/>
        <v/>
      </c>
      <c r="H157" s="11"/>
      <c r="I157" s="11"/>
      <c r="J157" s="14"/>
      <c r="K157" s="6" t="str">
        <f t="shared" si="5"/>
        <v/>
      </c>
      <c r="L157" s="14"/>
    </row>
    <row r="158" spans="2:12" ht="111" customHeight="1" x14ac:dyDescent="0.4">
      <c r="B158" s="4">
        <v>149</v>
      </c>
      <c r="C158" s="12"/>
      <c r="D158" s="13"/>
      <c r="E158" s="71"/>
      <c r="F158" s="71"/>
      <c r="G158" s="38" t="str">
        <f t="shared" si="4"/>
        <v/>
      </c>
      <c r="H158" s="11"/>
      <c r="I158" s="11"/>
      <c r="J158" s="14"/>
      <c r="K158" s="6" t="str">
        <f t="shared" si="5"/>
        <v/>
      </c>
      <c r="L158" s="14"/>
    </row>
    <row r="159" spans="2:12" ht="111" customHeight="1" x14ac:dyDescent="0.4">
      <c r="B159" s="4">
        <v>150</v>
      </c>
      <c r="C159" s="12"/>
      <c r="D159" s="13"/>
      <c r="E159" s="71"/>
      <c r="F159" s="71"/>
      <c r="G159" s="38" t="str">
        <f t="shared" si="4"/>
        <v/>
      </c>
      <c r="H159" s="11"/>
      <c r="I159" s="11"/>
      <c r="J159" s="14"/>
      <c r="K159" s="6" t="str">
        <f t="shared" si="5"/>
        <v/>
      </c>
      <c r="L159" s="14"/>
    </row>
    <row r="160" spans="2:12" ht="111" customHeight="1" x14ac:dyDescent="0.4">
      <c r="B160" s="4">
        <v>151</v>
      </c>
      <c r="C160" s="12"/>
      <c r="D160" s="13"/>
      <c r="E160" s="71"/>
      <c r="F160" s="71"/>
      <c r="G160" s="38" t="str">
        <f t="shared" si="4"/>
        <v/>
      </c>
      <c r="H160" s="11"/>
      <c r="I160" s="11"/>
      <c r="J160" s="14"/>
      <c r="K160" s="6" t="str">
        <f t="shared" si="5"/>
        <v/>
      </c>
      <c r="L160" s="14"/>
    </row>
    <row r="161" spans="2:12" ht="111" customHeight="1" x14ac:dyDescent="0.4">
      <c r="B161" s="4">
        <v>152</v>
      </c>
      <c r="C161" s="12"/>
      <c r="D161" s="13"/>
      <c r="E161" s="71"/>
      <c r="F161" s="71"/>
      <c r="G161" s="38" t="str">
        <f t="shared" si="4"/>
        <v/>
      </c>
      <c r="H161" s="11"/>
      <c r="I161" s="11"/>
      <c r="J161" s="14"/>
      <c r="K161" s="6" t="str">
        <f t="shared" si="5"/>
        <v/>
      </c>
      <c r="L161" s="14"/>
    </row>
    <row r="162" spans="2:12" ht="111" customHeight="1" x14ac:dyDescent="0.4">
      <c r="B162" s="4">
        <v>153</v>
      </c>
      <c r="C162" s="12"/>
      <c r="D162" s="13"/>
      <c r="E162" s="71"/>
      <c r="F162" s="71"/>
      <c r="G162" s="38" t="str">
        <f t="shared" si="4"/>
        <v/>
      </c>
      <c r="H162" s="11"/>
      <c r="I162" s="11"/>
      <c r="J162" s="14"/>
      <c r="K162" s="6" t="str">
        <f t="shared" si="5"/>
        <v/>
      </c>
      <c r="L162" s="14"/>
    </row>
    <row r="163" spans="2:12" ht="111" customHeight="1" x14ac:dyDescent="0.4">
      <c r="B163" s="4">
        <v>154</v>
      </c>
      <c r="C163" s="12"/>
      <c r="D163" s="13"/>
      <c r="E163" s="71"/>
      <c r="F163" s="71"/>
      <c r="G163" s="38" t="str">
        <f t="shared" si="4"/>
        <v/>
      </c>
      <c r="H163" s="11"/>
      <c r="I163" s="11"/>
      <c r="J163" s="14"/>
      <c r="K163" s="6" t="str">
        <f t="shared" si="5"/>
        <v/>
      </c>
      <c r="L163" s="14"/>
    </row>
    <row r="164" spans="2:12" ht="111" customHeight="1" x14ac:dyDescent="0.4">
      <c r="B164" s="4">
        <v>155</v>
      </c>
      <c r="C164" s="12"/>
      <c r="D164" s="13"/>
      <c r="E164" s="71"/>
      <c r="F164" s="71"/>
      <c r="G164" s="38" t="str">
        <f t="shared" si="4"/>
        <v/>
      </c>
      <c r="H164" s="11"/>
      <c r="I164" s="11"/>
      <c r="J164" s="14"/>
      <c r="K164" s="6" t="str">
        <f t="shared" si="5"/>
        <v/>
      </c>
      <c r="L164" s="14"/>
    </row>
    <row r="165" spans="2:12" ht="111" customHeight="1" x14ac:dyDescent="0.4">
      <c r="B165" s="4">
        <v>156</v>
      </c>
      <c r="C165" s="12"/>
      <c r="D165" s="13"/>
      <c r="E165" s="71"/>
      <c r="F165" s="71"/>
      <c r="G165" s="38" t="str">
        <f t="shared" si="4"/>
        <v/>
      </c>
      <c r="H165" s="11"/>
      <c r="I165" s="11"/>
      <c r="J165" s="14"/>
      <c r="K165" s="6" t="str">
        <f t="shared" si="5"/>
        <v/>
      </c>
      <c r="L165" s="14"/>
    </row>
    <row r="166" spans="2:12" ht="111" customHeight="1" x14ac:dyDescent="0.4">
      <c r="B166" s="4">
        <v>157</v>
      </c>
      <c r="C166" s="12"/>
      <c r="D166" s="13"/>
      <c r="E166" s="71"/>
      <c r="F166" s="71"/>
      <c r="G166" s="38" t="str">
        <f t="shared" si="4"/>
        <v/>
      </c>
      <c r="H166" s="11"/>
      <c r="I166" s="11"/>
      <c r="J166" s="14"/>
      <c r="K166" s="6" t="str">
        <f t="shared" si="5"/>
        <v/>
      </c>
      <c r="L166" s="14"/>
    </row>
    <row r="167" spans="2:12" ht="111" customHeight="1" x14ac:dyDescent="0.4">
      <c r="B167" s="4">
        <v>158</v>
      </c>
      <c r="C167" s="12"/>
      <c r="D167" s="13"/>
      <c r="E167" s="71"/>
      <c r="F167" s="71"/>
      <c r="G167" s="38" t="str">
        <f t="shared" si="4"/>
        <v/>
      </c>
      <c r="H167" s="11"/>
      <c r="I167" s="11"/>
      <c r="J167" s="14"/>
      <c r="K167" s="6" t="str">
        <f t="shared" si="5"/>
        <v/>
      </c>
      <c r="L167" s="14"/>
    </row>
    <row r="168" spans="2:12" ht="111" customHeight="1" x14ac:dyDescent="0.4">
      <c r="B168" s="4">
        <v>159</v>
      </c>
      <c r="C168" s="12"/>
      <c r="D168" s="13"/>
      <c r="E168" s="71"/>
      <c r="F168" s="71"/>
      <c r="G168" s="38" t="str">
        <f t="shared" si="4"/>
        <v/>
      </c>
      <c r="H168" s="11"/>
      <c r="I168" s="11"/>
      <c r="J168" s="14"/>
      <c r="K168" s="6" t="str">
        <f t="shared" si="5"/>
        <v/>
      </c>
      <c r="L168" s="14"/>
    </row>
    <row r="169" spans="2:12" ht="111" customHeight="1" x14ac:dyDescent="0.4">
      <c r="B169" s="4">
        <v>160</v>
      </c>
      <c r="C169" s="12"/>
      <c r="D169" s="13"/>
      <c r="E169" s="71"/>
      <c r="F169" s="71"/>
      <c r="G169" s="38" t="str">
        <f t="shared" ref="G169:G232" si="6">IF(OR(E169="",F169=""),"",F169-E169)</f>
        <v/>
      </c>
      <c r="H169" s="11"/>
      <c r="I169" s="11"/>
      <c r="J169" s="14"/>
      <c r="K169" s="6" t="str">
        <f t="shared" si="5"/>
        <v/>
      </c>
      <c r="L169" s="14"/>
    </row>
    <row r="170" spans="2:12" ht="111" customHeight="1" x14ac:dyDescent="0.4">
      <c r="B170" s="4">
        <v>161</v>
      </c>
      <c r="C170" s="12"/>
      <c r="D170" s="13"/>
      <c r="E170" s="71"/>
      <c r="F170" s="71"/>
      <c r="G170" s="38" t="str">
        <f t="shared" si="6"/>
        <v/>
      </c>
      <c r="H170" s="11"/>
      <c r="I170" s="11"/>
      <c r="J170" s="14"/>
      <c r="K170" s="6" t="str">
        <f t="shared" si="5"/>
        <v/>
      </c>
      <c r="L170" s="14"/>
    </row>
    <row r="171" spans="2:12" ht="111" customHeight="1" x14ac:dyDescent="0.4">
      <c r="B171" s="4">
        <v>162</v>
      </c>
      <c r="C171" s="12"/>
      <c r="D171" s="13"/>
      <c r="E171" s="71"/>
      <c r="F171" s="71"/>
      <c r="G171" s="38" t="str">
        <f t="shared" si="6"/>
        <v/>
      </c>
      <c r="H171" s="11"/>
      <c r="I171" s="11"/>
      <c r="J171" s="14"/>
      <c r="K171" s="6" t="str">
        <f t="shared" si="5"/>
        <v/>
      </c>
      <c r="L171" s="14"/>
    </row>
    <row r="172" spans="2:12" ht="111" customHeight="1" x14ac:dyDescent="0.4">
      <c r="B172" s="4">
        <v>163</v>
      </c>
      <c r="C172" s="12"/>
      <c r="D172" s="13"/>
      <c r="E172" s="71"/>
      <c r="F172" s="71"/>
      <c r="G172" s="38" t="str">
        <f t="shared" si="6"/>
        <v/>
      </c>
      <c r="H172" s="11"/>
      <c r="I172" s="11"/>
      <c r="J172" s="14"/>
      <c r="K172" s="6" t="str">
        <f t="shared" si="5"/>
        <v/>
      </c>
      <c r="L172" s="14"/>
    </row>
    <row r="173" spans="2:12" ht="111" customHeight="1" x14ac:dyDescent="0.4">
      <c r="B173" s="4">
        <v>164</v>
      </c>
      <c r="C173" s="12"/>
      <c r="D173" s="13"/>
      <c r="E173" s="71"/>
      <c r="F173" s="71"/>
      <c r="G173" s="38" t="str">
        <f t="shared" si="6"/>
        <v/>
      </c>
      <c r="H173" s="11"/>
      <c r="I173" s="11"/>
      <c r="J173" s="14"/>
      <c r="K173" s="6" t="str">
        <f t="shared" si="5"/>
        <v/>
      </c>
      <c r="L173" s="14"/>
    </row>
    <row r="174" spans="2:12" ht="111" customHeight="1" x14ac:dyDescent="0.4">
      <c r="B174" s="4">
        <v>165</v>
      </c>
      <c r="C174" s="12"/>
      <c r="D174" s="13"/>
      <c r="E174" s="71"/>
      <c r="F174" s="71"/>
      <c r="G174" s="38" t="str">
        <f t="shared" si="6"/>
        <v/>
      </c>
      <c r="H174" s="11"/>
      <c r="I174" s="11"/>
      <c r="J174" s="14"/>
      <c r="K174" s="6" t="str">
        <f t="shared" si="5"/>
        <v/>
      </c>
      <c r="L174" s="14"/>
    </row>
    <row r="175" spans="2:12" ht="111" customHeight="1" x14ac:dyDescent="0.4">
      <c r="B175" s="4">
        <v>166</v>
      </c>
      <c r="C175" s="12"/>
      <c r="D175" s="13"/>
      <c r="E175" s="71"/>
      <c r="F175" s="71"/>
      <c r="G175" s="38" t="str">
        <f t="shared" si="6"/>
        <v/>
      </c>
      <c r="H175" s="11"/>
      <c r="I175" s="11"/>
      <c r="J175" s="14"/>
      <c r="K175" s="6" t="str">
        <f t="shared" si="5"/>
        <v/>
      </c>
      <c r="L175" s="14"/>
    </row>
    <row r="176" spans="2:12" ht="111" customHeight="1" x14ac:dyDescent="0.4">
      <c r="B176" s="4">
        <v>167</v>
      </c>
      <c r="C176" s="12"/>
      <c r="D176" s="13"/>
      <c r="E176" s="71"/>
      <c r="F176" s="71"/>
      <c r="G176" s="38" t="str">
        <f t="shared" si="6"/>
        <v/>
      </c>
      <c r="H176" s="11"/>
      <c r="I176" s="11"/>
      <c r="J176" s="14"/>
      <c r="K176" s="6" t="str">
        <f t="shared" si="5"/>
        <v/>
      </c>
      <c r="L176" s="14"/>
    </row>
    <row r="177" spans="2:12" ht="111" customHeight="1" x14ac:dyDescent="0.4">
      <c r="B177" s="4">
        <v>168</v>
      </c>
      <c r="C177" s="12"/>
      <c r="D177" s="13"/>
      <c r="E177" s="71"/>
      <c r="F177" s="71"/>
      <c r="G177" s="38" t="str">
        <f t="shared" si="6"/>
        <v/>
      </c>
      <c r="H177" s="11"/>
      <c r="I177" s="11"/>
      <c r="J177" s="14"/>
      <c r="K177" s="6" t="str">
        <f t="shared" si="5"/>
        <v/>
      </c>
      <c r="L177" s="14"/>
    </row>
    <row r="178" spans="2:12" ht="111" customHeight="1" x14ac:dyDescent="0.4">
      <c r="B178" s="4">
        <v>169</v>
      </c>
      <c r="C178" s="12"/>
      <c r="D178" s="13"/>
      <c r="E178" s="71"/>
      <c r="F178" s="71"/>
      <c r="G178" s="38" t="str">
        <f t="shared" si="6"/>
        <v/>
      </c>
      <c r="H178" s="11"/>
      <c r="I178" s="11"/>
      <c r="J178" s="14"/>
      <c r="K178" s="6" t="str">
        <f t="shared" si="5"/>
        <v/>
      </c>
      <c r="L178" s="14"/>
    </row>
    <row r="179" spans="2:12" ht="111" customHeight="1" x14ac:dyDescent="0.4">
      <c r="B179" s="4">
        <v>170</v>
      </c>
      <c r="C179" s="12"/>
      <c r="D179" s="13"/>
      <c r="E179" s="71"/>
      <c r="F179" s="71"/>
      <c r="G179" s="38" t="str">
        <f t="shared" si="6"/>
        <v/>
      </c>
      <c r="H179" s="11"/>
      <c r="I179" s="11"/>
      <c r="J179" s="14"/>
      <c r="K179" s="6" t="str">
        <f t="shared" si="5"/>
        <v/>
      </c>
      <c r="L179" s="14"/>
    </row>
    <row r="180" spans="2:12" ht="111" customHeight="1" x14ac:dyDescent="0.4">
      <c r="B180" s="4">
        <v>171</v>
      </c>
      <c r="C180" s="12"/>
      <c r="D180" s="13"/>
      <c r="E180" s="71"/>
      <c r="F180" s="71"/>
      <c r="G180" s="38" t="str">
        <f t="shared" si="6"/>
        <v/>
      </c>
      <c r="H180" s="11"/>
      <c r="I180" s="11"/>
      <c r="J180" s="14"/>
      <c r="K180" s="6" t="str">
        <f t="shared" si="5"/>
        <v/>
      </c>
      <c r="L180" s="14"/>
    </row>
    <row r="181" spans="2:12" ht="111" customHeight="1" x14ac:dyDescent="0.4">
      <c r="B181" s="4">
        <v>172</v>
      </c>
      <c r="C181" s="12"/>
      <c r="D181" s="13"/>
      <c r="E181" s="71"/>
      <c r="F181" s="71"/>
      <c r="G181" s="38" t="str">
        <f t="shared" si="6"/>
        <v/>
      </c>
      <c r="H181" s="11"/>
      <c r="I181" s="11"/>
      <c r="J181" s="14"/>
      <c r="K181" s="6" t="str">
        <f t="shared" si="5"/>
        <v/>
      </c>
      <c r="L181" s="14"/>
    </row>
    <row r="182" spans="2:12" ht="111" customHeight="1" x14ac:dyDescent="0.4">
      <c r="B182" s="4">
        <v>173</v>
      </c>
      <c r="C182" s="12"/>
      <c r="D182" s="13"/>
      <c r="E182" s="71"/>
      <c r="F182" s="71"/>
      <c r="G182" s="38" t="str">
        <f t="shared" si="6"/>
        <v/>
      </c>
      <c r="H182" s="11"/>
      <c r="I182" s="11"/>
      <c r="J182" s="14"/>
      <c r="K182" s="6" t="str">
        <f t="shared" si="5"/>
        <v/>
      </c>
      <c r="L182" s="14"/>
    </row>
    <row r="183" spans="2:12" ht="111" customHeight="1" x14ac:dyDescent="0.4">
      <c r="B183" s="4">
        <v>174</v>
      </c>
      <c r="C183" s="12"/>
      <c r="D183" s="13"/>
      <c r="E183" s="71"/>
      <c r="F183" s="71"/>
      <c r="G183" s="38" t="str">
        <f t="shared" si="6"/>
        <v/>
      </c>
      <c r="H183" s="11"/>
      <c r="I183" s="11"/>
      <c r="J183" s="14"/>
      <c r="K183" s="6" t="str">
        <f t="shared" si="5"/>
        <v/>
      </c>
      <c r="L183" s="14"/>
    </row>
    <row r="184" spans="2:12" ht="111" customHeight="1" x14ac:dyDescent="0.4">
      <c r="B184" s="4">
        <v>175</v>
      </c>
      <c r="C184" s="12"/>
      <c r="D184" s="13"/>
      <c r="E184" s="71"/>
      <c r="F184" s="71"/>
      <c r="G184" s="38" t="str">
        <f t="shared" si="6"/>
        <v/>
      </c>
      <c r="H184" s="11"/>
      <c r="I184" s="11"/>
      <c r="J184" s="14"/>
      <c r="K184" s="6" t="str">
        <f t="shared" si="5"/>
        <v/>
      </c>
      <c r="L184" s="14"/>
    </row>
    <row r="185" spans="2:12" ht="111" customHeight="1" x14ac:dyDescent="0.4">
      <c r="B185" s="4">
        <v>176</v>
      </c>
      <c r="C185" s="12"/>
      <c r="D185" s="13"/>
      <c r="E185" s="71"/>
      <c r="F185" s="71"/>
      <c r="G185" s="38" t="str">
        <f t="shared" si="6"/>
        <v/>
      </c>
      <c r="H185" s="11"/>
      <c r="I185" s="11"/>
      <c r="J185" s="14"/>
      <c r="K185" s="6" t="str">
        <f t="shared" si="5"/>
        <v/>
      </c>
      <c r="L185" s="14"/>
    </row>
    <row r="186" spans="2:12" ht="111" customHeight="1" x14ac:dyDescent="0.4">
      <c r="B186" s="4">
        <v>177</v>
      </c>
      <c r="C186" s="12"/>
      <c r="D186" s="13"/>
      <c r="E186" s="71"/>
      <c r="F186" s="71"/>
      <c r="G186" s="38" t="str">
        <f t="shared" si="6"/>
        <v/>
      </c>
      <c r="H186" s="11"/>
      <c r="I186" s="11"/>
      <c r="J186" s="14"/>
      <c r="K186" s="6" t="str">
        <f t="shared" si="5"/>
        <v/>
      </c>
      <c r="L186" s="14"/>
    </row>
    <row r="187" spans="2:12" ht="111" customHeight="1" x14ac:dyDescent="0.4">
      <c r="B187" s="4">
        <v>178</v>
      </c>
      <c r="C187" s="12"/>
      <c r="D187" s="13"/>
      <c r="E187" s="71"/>
      <c r="F187" s="71"/>
      <c r="G187" s="38" t="str">
        <f t="shared" si="6"/>
        <v/>
      </c>
      <c r="H187" s="11"/>
      <c r="I187" s="11"/>
      <c r="J187" s="14"/>
      <c r="K187" s="6" t="str">
        <f t="shared" si="5"/>
        <v/>
      </c>
      <c r="L187" s="14"/>
    </row>
    <row r="188" spans="2:12" ht="111" customHeight="1" x14ac:dyDescent="0.4">
      <c r="B188" s="4">
        <v>179</v>
      </c>
      <c r="C188" s="12"/>
      <c r="D188" s="13"/>
      <c r="E188" s="71"/>
      <c r="F188" s="71"/>
      <c r="G188" s="38" t="str">
        <f t="shared" si="6"/>
        <v/>
      </c>
      <c r="H188" s="11"/>
      <c r="I188" s="11"/>
      <c r="J188" s="14"/>
      <c r="K188" s="6" t="str">
        <f t="shared" si="5"/>
        <v/>
      </c>
      <c r="L188" s="14"/>
    </row>
    <row r="189" spans="2:12" ht="111" customHeight="1" x14ac:dyDescent="0.4">
      <c r="B189" s="4">
        <v>180</v>
      </c>
      <c r="C189" s="12"/>
      <c r="D189" s="13"/>
      <c r="E189" s="71"/>
      <c r="F189" s="71"/>
      <c r="G189" s="38" t="str">
        <f t="shared" si="6"/>
        <v/>
      </c>
      <c r="H189" s="11"/>
      <c r="I189" s="11"/>
      <c r="J189" s="14"/>
      <c r="K189" s="6" t="str">
        <f t="shared" si="5"/>
        <v/>
      </c>
      <c r="L189" s="14"/>
    </row>
    <row r="190" spans="2:12" ht="111" customHeight="1" x14ac:dyDescent="0.4">
      <c r="B190" s="4">
        <v>181</v>
      </c>
      <c r="C190" s="12"/>
      <c r="D190" s="13"/>
      <c r="E190" s="71"/>
      <c r="F190" s="71"/>
      <c r="G190" s="38" t="str">
        <f t="shared" si="6"/>
        <v/>
      </c>
      <c r="H190" s="11"/>
      <c r="I190" s="11"/>
      <c r="J190" s="14"/>
      <c r="K190" s="6" t="str">
        <f t="shared" si="5"/>
        <v/>
      </c>
      <c r="L190" s="14"/>
    </row>
    <row r="191" spans="2:12" ht="111" customHeight="1" x14ac:dyDescent="0.4">
      <c r="B191" s="4">
        <v>182</v>
      </c>
      <c r="C191" s="12"/>
      <c r="D191" s="13"/>
      <c r="E191" s="71"/>
      <c r="F191" s="71"/>
      <c r="G191" s="38" t="str">
        <f t="shared" si="6"/>
        <v/>
      </c>
      <c r="H191" s="11"/>
      <c r="I191" s="11"/>
      <c r="J191" s="14"/>
      <c r="K191" s="6" t="str">
        <f t="shared" si="5"/>
        <v/>
      </c>
      <c r="L191" s="14"/>
    </row>
    <row r="192" spans="2:12" ht="111" customHeight="1" x14ac:dyDescent="0.4">
      <c r="B192" s="4">
        <v>183</v>
      </c>
      <c r="C192" s="12"/>
      <c r="D192" s="13"/>
      <c r="E192" s="71"/>
      <c r="F192" s="71"/>
      <c r="G192" s="38" t="str">
        <f t="shared" si="6"/>
        <v/>
      </c>
      <c r="H192" s="11"/>
      <c r="I192" s="11"/>
      <c r="J192" s="14"/>
      <c r="K192" s="6" t="str">
        <f t="shared" si="5"/>
        <v/>
      </c>
      <c r="L192" s="14"/>
    </row>
    <row r="193" spans="2:12" ht="111" customHeight="1" x14ac:dyDescent="0.4">
      <c r="B193" s="4">
        <v>184</v>
      </c>
      <c r="C193" s="12"/>
      <c r="D193" s="13"/>
      <c r="E193" s="71"/>
      <c r="F193" s="71"/>
      <c r="G193" s="38" t="str">
        <f t="shared" si="6"/>
        <v/>
      </c>
      <c r="H193" s="11"/>
      <c r="I193" s="11"/>
      <c r="J193" s="14"/>
      <c r="K193" s="6" t="str">
        <f t="shared" si="5"/>
        <v/>
      </c>
      <c r="L193" s="14"/>
    </row>
    <row r="194" spans="2:12" ht="111" customHeight="1" x14ac:dyDescent="0.4">
      <c r="B194" s="4">
        <v>185</v>
      </c>
      <c r="C194" s="12"/>
      <c r="D194" s="13"/>
      <c r="E194" s="71"/>
      <c r="F194" s="71"/>
      <c r="G194" s="38" t="str">
        <f t="shared" si="6"/>
        <v/>
      </c>
      <c r="H194" s="11"/>
      <c r="I194" s="11"/>
      <c r="J194" s="14"/>
      <c r="K194" s="6" t="str">
        <f t="shared" si="5"/>
        <v/>
      </c>
      <c r="L194" s="14"/>
    </row>
    <row r="195" spans="2:12" ht="111" customHeight="1" x14ac:dyDescent="0.4">
      <c r="B195" s="4">
        <v>186</v>
      </c>
      <c r="C195" s="12"/>
      <c r="D195" s="13"/>
      <c r="E195" s="71"/>
      <c r="F195" s="71"/>
      <c r="G195" s="38" t="str">
        <f t="shared" si="6"/>
        <v/>
      </c>
      <c r="H195" s="11"/>
      <c r="I195" s="11"/>
      <c r="J195" s="14"/>
      <c r="K195" s="6" t="str">
        <f t="shared" si="5"/>
        <v/>
      </c>
      <c r="L195" s="14"/>
    </row>
    <row r="196" spans="2:12" ht="111" customHeight="1" x14ac:dyDescent="0.4">
      <c r="B196" s="4">
        <v>187</v>
      </c>
      <c r="C196" s="12"/>
      <c r="D196" s="13"/>
      <c r="E196" s="71"/>
      <c r="F196" s="71"/>
      <c r="G196" s="38" t="str">
        <f t="shared" si="6"/>
        <v/>
      </c>
      <c r="H196" s="11"/>
      <c r="I196" s="11"/>
      <c r="J196" s="14"/>
      <c r="K196" s="6" t="str">
        <f t="shared" si="5"/>
        <v/>
      </c>
      <c r="L196" s="14"/>
    </row>
    <row r="197" spans="2:12" ht="111" customHeight="1" x14ac:dyDescent="0.4">
      <c r="B197" s="4">
        <v>188</v>
      </c>
      <c r="C197" s="12"/>
      <c r="D197" s="13"/>
      <c r="E197" s="71"/>
      <c r="F197" s="71"/>
      <c r="G197" s="38" t="str">
        <f t="shared" si="6"/>
        <v/>
      </c>
      <c r="H197" s="11"/>
      <c r="I197" s="11"/>
      <c r="J197" s="14"/>
      <c r="K197" s="6" t="str">
        <f t="shared" si="5"/>
        <v/>
      </c>
      <c r="L197" s="14"/>
    </row>
    <row r="198" spans="2:12" ht="111" customHeight="1" x14ac:dyDescent="0.4">
      <c r="B198" s="4">
        <v>189</v>
      </c>
      <c r="C198" s="12"/>
      <c r="D198" s="13"/>
      <c r="E198" s="71"/>
      <c r="F198" s="71"/>
      <c r="G198" s="38" t="str">
        <f t="shared" si="6"/>
        <v/>
      </c>
      <c r="H198" s="11"/>
      <c r="I198" s="11"/>
      <c r="J198" s="14"/>
      <c r="K198" s="6" t="str">
        <f t="shared" si="5"/>
        <v/>
      </c>
      <c r="L198" s="14"/>
    </row>
    <row r="199" spans="2:12" ht="111" customHeight="1" x14ac:dyDescent="0.4">
      <c r="B199" s="4">
        <v>190</v>
      </c>
      <c r="C199" s="12"/>
      <c r="D199" s="13"/>
      <c r="E199" s="71"/>
      <c r="F199" s="71"/>
      <c r="G199" s="38" t="str">
        <f t="shared" si="6"/>
        <v/>
      </c>
      <c r="H199" s="11"/>
      <c r="I199" s="11"/>
      <c r="J199" s="14"/>
      <c r="K199" s="6" t="str">
        <f t="shared" si="5"/>
        <v/>
      </c>
      <c r="L199" s="14"/>
    </row>
    <row r="200" spans="2:12" ht="111" customHeight="1" x14ac:dyDescent="0.4">
      <c r="B200" s="4">
        <v>191</v>
      </c>
      <c r="C200" s="12"/>
      <c r="D200" s="13"/>
      <c r="E200" s="71"/>
      <c r="F200" s="71"/>
      <c r="G200" s="38" t="str">
        <f t="shared" si="6"/>
        <v/>
      </c>
      <c r="H200" s="11"/>
      <c r="I200" s="11"/>
      <c r="J200" s="14"/>
      <c r="K200" s="6" t="str">
        <f t="shared" si="5"/>
        <v/>
      </c>
      <c r="L200" s="14"/>
    </row>
    <row r="201" spans="2:12" ht="111" customHeight="1" x14ac:dyDescent="0.4">
      <c r="B201" s="4">
        <v>192</v>
      </c>
      <c r="C201" s="12"/>
      <c r="D201" s="13"/>
      <c r="E201" s="71"/>
      <c r="F201" s="71"/>
      <c r="G201" s="38" t="str">
        <f t="shared" si="6"/>
        <v/>
      </c>
      <c r="H201" s="11"/>
      <c r="I201" s="11"/>
      <c r="J201" s="14"/>
      <c r="K201" s="6" t="str">
        <f t="shared" si="5"/>
        <v/>
      </c>
      <c r="L201" s="14"/>
    </row>
    <row r="202" spans="2:12" ht="111" customHeight="1" x14ac:dyDescent="0.4">
      <c r="B202" s="4">
        <v>193</v>
      </c>
      <c r="C202" s="12"/>
      <c r="D202" s="13"/>
      <c r="E202" s="71"/>
      <c r="F202" s="71"/>
      <c r="G202" s="38" t="str">
        <f t="shared" si="6"/>
        <v/>
      </c>
      <c r="H202" s="11"/>
      <c r="I202" s="11"/>
      <c r="J202" s="14"/>
      <c r="K202" s="6" t="str">
        <f t="shared" si="5"/>
        <v/>
      </c>
      <c r="L202" s="14"/>
    </row>
    <row r="203" spans="2:12" ht="111" customHeight="1" x14ac:dyDescent="0.4">
      <c r="B203" s="4">
        <v>194</v>
      </c>
      <c r="C203" s="12"/>
      <c r="D203" s="13"/>
      <c r="E203" s="71"/>
      <c r="F203" s="71"/>
      <c r="G203" s="38" t="str">
        <f t="shared" si="6"/>
        <v/>
      </c>
      <c r="H203" s="11"/>
      <c r="I203" s="11"/>
      <c r="J203" s="14"/>
      <c r="K203" s="6" t="str">
        <f t="shared" ref="K203:K249" si="7">IFERROR(
IF(AND(SIGN(G203)=1,I203="陽線"),"○",
IF(AND(SIGN(G203)=0,I203="陽線"),"×",
IF(AND(SIGN(G203)=-1,I203="陽線"),"×",
IF(AND(SIGN(G203)=1,I203="陰線"),"×",
IF(AND(SIGN(G203)=0,I203="陰線"),"×",
IF(AND(SIGN(G203)=-1,I203="陰線"),"○",
IF(AND(SIGN(G203)=1,I203="その他"),"×",
IF(AND(SIGN(G203)=0,I203="その他"),"○",
IF(AND(SIGN(G203)=-1,I203="その他"),"×",""))))))))),"")</f>
        <v/>
      </c>
      <c r="L203" s="14"/>
    </row>
    <row r="204" spans="2:12" ht="111" customHeight="1" x14ac:dyDescent="0.4">
      <c r="B204" s="4">
        <v>195</v>
      </c>
      <c r="C204" s="12"/>
      <c r="D204" s="13"/>
      <c r="E204" s="71"/>
      <c r="F204" s="71"/>
      <c r="G204" s="38" t="str">
        <f t="shared" si="6"/>
        <v/>
      </c>
      <c r="H204" s="11"/>
      <c r="I204" s="11"/>
      <c r="J204" s="14"/>
      <c r="K204" s="6" t="str">
        <f t="shared" si="7"/>
        <v/>
      </c>
      <c r="L204" s="14"/>
    </row>
    <row r="205" spans="2:12" ht="111" customHeight="1" x14ac:dyDescent="0.4">
      <c r="B205" s="4">
        <v>196</v>
      </c>
      <c r="C205" s="12"/>
      <c r="D205" s="13"/>
      <c r="E205" s="71"/>
      <c r="F205" s="71"/>
      <c r="G205" s="38" t="str">
        <f t="shared" si="6"/>
        <v/>
      </c>
      <c r="H205" s="11"/>
      <c r="I205" s="11"/>
      <c r="J205" s="14"/>
      <c r="K205" s="6" t="str">
        <f t="shared" si="7"/>
        <v/>
      </c>
      <c r="L205" s="14"/>
    </row>
    <row r="206" spans="2:12" ht="111" customHeight="1" x14ac:dyDescent="0.4">
      <c r="B206" s="4">
        <v>197</v>
      </c>
      <c r="C206" s="12"/>
      <c r="D206" s="13"/>
      <c r="E206" s="71"/>
      <c r="F206" s="71"/>
      <c r="G206" s="38" t="str">
        <f t="shared" si="6"/>
        <v/>
      </c>
      <c r="H206" s="11"/>
      <c r="I206" s="11"/>
      <c r="J206" s="14"/>
      <c r="K206" s="6" t="str">
        <f t="shared" si="7"/>
        <v/>
      </c>
      <c r="L206" s="14"/>
    </row>
    <row r="207" spans="2:12" ht="111" customHeight="1" x14ac:dyDescent="0.4">
      <c r="B207" s="4">
        <v>198</v>
      </c>
      <c r="C207" s="12"/>
      <c r="D207" s="13"/>
      <c r="E207" s="71"/>
      <c r="F207" s="71"/>
      <c r="G207" s="38" t="str">
        <f t="shared" si="6"/>
        <v/>
      </c>
      <c r="H207" s="11"/>
      <c r="I207" s="11"/>
      <c r="J207" s="14"/>
      <c r="K207" s="6" t="str">
        <f t="shared" si="7"/>
        <v/>
      </c>
      <c r="L207" s="14"/>
    </row>
    <row r="208" spans="2:12" ht="111" customHeight="1" x14ac:dyDescent="0.4">
      <c r="B208" s="4">
        <v>199</v>
      </c>
      <c r="C208" s="12"/>
      <c r="D208" s="13"/>
      <c r="E208" s="71"/>
      <c r="F208" s="71"/>
      <c r="G208" s="38" t="str">
        <f t="shared" si="6"/>
        <v/>
      </c>
      <c r="H208" s="11"/>
      <c r="I208" s="11"/>
      <c r="J208" s="14"/>
      <c r="K208" s="6" t="str">
        <f t="shared" si="7"/>
        <v/>
      </c>
      <c r="L208" s="14"/>
    </row>
    <row r="209" spans="2:12" ht="111" customHeight="1" x14ac:dyDescent="0.4">
      <c r="B209" s="4">
        <v>200</v>
      </c>
      <c r="C209" s="12"/>
      <c r="D209" s="13"/>
      <c r="E209" s="71"/>
      <c r="F209" s="71"/>
      <c r="G209" s="38" t="str">
        <f t="shared" si="6"/>
        <v/>
      </c>
      <c r="H209" s="11"/>
      <c r="I209" s="11"/>
      <c r="J209" s="14"/>
      <c r="K209" s="6" t="str">
        <f t="shared" si="7"/>
        <v/>
      </c>
      <c r="L209" s="14"/>
    </row>
    <row r="210" spans="2:12" ht="111" customHeight="1" x14ac:dyDescent="0.4">
      <c r="B210" s="4">
        <v>201</v>
      </c>
      <c r="C210" s="12"/>
      <c r="D210" s="13"/>
      <c r="E210" s="71"/>
      <c r="F210" s="71"/>
      <c r="G210" s="38" t="str">
        <f t="shared" si="6"/>
        <v/>
      </c>
      <c r="H210" s="11"/>
      <c r="I210" s="11"/>
      <c r="J210" s="14"/>
      <c r="K210" s="6" t="str">
        <f t="shared" si="7"/>
        <v/>
      </c>
      <c r="L210" s="14"/>
    </row>
    <row r="211" spans="2:12" ht="111" customHeight="1" x14ac:dyDescent="0.4">
      <c r="B211" s="4">
        <v>202</v>
      </c>
      <c r="C211" s="12"/>
      <c r="D211" s="13"/>
      <c r="E211" s="71"/>
      <c r="F211" s="71"/>
      <c r="G211" s="38" t="str">
        <f t="shared" si="6"/>
        <v/>
      </c>
      <c r="H211" s="11"/>
      <c r="I211" s="11"/>
      <c r="J211" s="14"/>
      <c r="K211" s="6" t="str">
        <f t="shared" si="7"/>
        <v/>
      </c>
      <c r="L211" s="14"/>
    </row>
    <row r="212" spans="2:12" ht="111" customHeight="1" x14ac:dyDescent="0.4">
      <c r="B212" s="4">
        <v>203</v>
      </c>
      <c r="C212" s="12"/>
      <c r="D212" s="13"/>
      <c r="E212" s="71"/>
      <c r="F212" s="71"/>
      <c r="G212" s="38" t="str">
        <f t="shared" si="6"/>
        <v/>
      </c>
      <c r="H212" s="11"/>
      <c r="I212" s="11"/>
      <c r="J212" s="14"/>
      <c r="K212" s="6" t="str">
        <f t="shared" si="7"/>
        <v/>
      </c>
      <c r="L212" s="14"/>
    </row>
    <row r="213" spans="2:12" ht="111" customHeight="1" x14ac:dyDescent="0.4">
      <c r="B213" s="4">
        <v>204</v>
      </c>
      <c r="C213" s="12"/>
      <c r="D213" s="13"/>
      <c r="E213" s="71"/>
      <c r="F213" s="71"/>
      <c r="G213" s="38" t="str">
        <f t="shared" si="6"/>
        <v/>
      </c>
      <c r="H213" s="11"/>
      <c r="I213" s="11"/>
      <c r="J213" s="14"/>
      <c r="K213" s="6" t="str">
        <f t="shared" si="7"/>
        <v/>
      </c>
      <c r="L213" s="14"/>
    </row>
    <row r="214" spans="2:12" ht="111" customHeight="1" x14ac:dyDescent="0.4">
      <c r="B214" s="4">
        <v>205</v>
      </c>
      <c r="C214" s="12"/>
      <c r="D214" s="13"/>
      <c r="E214" s="71"/>
      <c r="F214" s="71"/>
      <c r="G214" s="38" t="str">
        <f t="shared" si="6"/>
        <v/>
      </c>
      <c r="H214" s="11"/>
      <c r="I214" s="11"/>
      <c r="J214" s="14"/>
      <c r="K214" s="6" t="str">
        <f t="shared" si="7"/>
        <v/>
      </c>
      <c r="L214" s="14"/>
    </row>
    <row r="215" spans="2:12" ht="111" customHeight="1" x14ac:dyDescent="0.4">
      <c r="B215" s="4">
        <v>206</v>
      </c>
      <c r="C215" s="12"/>
      <c r="D215" s="13"/>
      <c r="E215" s="71"/>
      <c r="F215" s="71"/>
      <c r="G215" s="38" t="str">
        <f t="shared" si="6"/>
        <v/>
      </c>
      <c r="H215" s="11"/>
      <c r="I215" s="11"/>
      <c r="J215" s="14"/>
      <c r="K215" s="6" t="str">
        <f t="shared" si="7"/>
        <v/>
      </c>
      <c r="L215" s="14"/>
    </row>
    <row r="216" spans="2:12" ht="111" customHeight="1" x14ac:dyDescent="0.4">
      <c r="B216" s="4">
        <v>207</v>
      </c>
      <c r="C216" s="12"/>
      <c r="D216" s="13"/>
      <c r="E216" s="71"/>
      <c r="F216" s="71"/>
      <c r="G216" s="38" t="str">
        <f t="shared" si="6"/>
        <v/>
      </c>
      <c r="H216" s="11"/>
      <c r="I216" s="11"/>
      <c r="J216" s="14"/>
      <c r="K216" s="6" t="str">
        <f t="shared" si="7"/>
        <v/>
      </c>
      <c r="L216" s="14"/>
    </row>
    <row r="217" spans="2:12" ht="111" customHeight="1" x14ac:dyDescent="0.4">
      <c r="B217" s="4">
        <v>208</v>
      </c>
      <c r="C217" s="12"/>
      <c r="D217" s="13"/>
      <c r="E217" s="71"/>
      <c r="F217" s="71"/>
      <c r="G217" s="38" t="str">
        <f t="shared" si="6"/>
        <v/>
      </c>
      <c r="H217" s="11"/>
      <c r="I217" s="11"/>
      <c r="J217" s="14"/>
      <c r="K217" s="6" t="str">
        <f t="shared" si="7"/>
        <v/>
      </c>
      <c r="L217" s="14"/>
    </row>
    <row r="218" spans="2:12" ht="111" customHeight="1" x14ac:dyDescent="0.4">
      <c r="B218" s="4">
        <v>209</v>
      </c>
      <c r="C218" s="12"/>
      <c r="D218" s="13"/>
      <c r="E218" s="71"/>
      <c r="F218" s="71"/>
      <c r="G218" s="38" t="str">
        <f t="shared" si="6"/>
        <v/>
      </c>
      <c r="H218" s="11"/>
      <c r="I218" s="11"/>
      <c r="J218" s="14"/>
      <c r="K218" s="6" t="str">
        <f t="shared" si="7"/>
        <v/>
      </c>
      <c r="L218" s="14"/>
    </row>
    <row r="219" spans="2:12" ht="111" customHeight="1" x14ac:dyDescent="0.4">
      <c r="B219" s="4">
        <v>210</v>
      </c>
      <c r="C219" s="12"/>
      <c r="D219" s="13"/>
      <c r="E219" s="71"/>
      <c r="F219" s="71"/>
      <c r="G219" s="38" t="str">
        <f t="shared" si="6"/>
        <v/>
      </c>
      <c r="H219" s="11"/>
      <c r="I219" s="11"/>
      <c r="J219" s="14"/>
      <c r="K219" s="6" t="str">
        <f t="shared" si="7"/>
        <v/>
      </c>
      <c r="L219" s="14"/>
    </row>
    <row r="220" spans="2:12" ht="111" customHeight="1" x14ac:dyDescent="0.4">
      <c r="B220" s="4">
        <v>211</v>
      </c>
      <c r="C220" s="12"/>
      <c r="D220" s="13"/>
      <c r="E220" s="71"/>
      <c r="F220" s="71"/>
      <c r="G220" s="38" t="str">
        <f t="shared" si="6"/>
        <v/>
      </c>
      <c r="H220" s="11"/>
      <c r="I220" s="11"/>
      <c r="J220" s="14"/>
      <c r="K220" s="6" t="str">
        <f t="shared" si="7"/>
        <v/>
      </c>
      <c r="L220" s="14"/>
    </row>
    <row r="221" spans="2:12" ht="111" customHeight="1" x14ac:dyDescent="0.4">
      <c r="B221" s="4">
        <v>212</v>
      </c>
      <c r="C221" s="12"/>
      <c r="D221" s="13"/>
      <c r="E221" s="71"/>
      <c r="F221" s="71"/>
      <c r="G221" s="38" t="str">
        <f t="shared" si="6"/>
        <v/>
      </c>
      <c r="H221" s="11"/>
      <c r="I221" s="11"/>
      <c r="J221" s="14"/>
      <c r="K221" s="6" t="str">
        <f t="shared" si="7"/>
        <v/>
      </c>
      <c r="L221" s="14"/>
    </row>
    <row r="222" spans="2:12" ht="111" customHeight="1" x14ac:dyDescent="0.4">
      <c r="B222" s="4">
        <v>213</v>
      </c>
      <c r="C222" s="12"/>
      <c r="D222" s="13"/>
      <c r="E222" s="71"/>
      <c r="F222" s="71"/>
      <c r="G222" s="38" t="str">
        <f t="shared" si="6"/>
        <v/>
      </c>
      <c r="H222" s="11"/>
      <c r="I222" s="11"/>
      <c r="J222" s="14"/>
      <c r="K222" s="6" t="str">
        <f t="shared" si="7"/>
        <v/>
      </c>
      <c r="L222" s="14"/>
    </row>
    <row r="223" spans="2:12" ht="111" customHeight="1" x14ac:dyDescent="0.4">
      <c r="B223" s="4">
        <v>214</v>
      </c>
      <c r="C223" s="12"/>
      <c r="D223" s="13"/>
      <c r="E223" s="71"/>
      <c r="F223" s="71"/>
      <c r="G223" s="38" t="str">
        <f t="shared" si="6"/>
        <v/>
      </c>
      <c r="H223" s="11"/>
      <c r="I223" s="11"/>
      <c r="J223" s="14"/>
      <c r="K223" s="6" t="str">
        <f t="shared" si="7"/>
        <v/>
      </c>
      <c r="L223" s="14"/>
    </row>
    <row r="224" spans="2:12" ht="111" customHeight="1" x14ac:dyDescent="0.4">
      <c r="B224" s="4">
        <v>215</v>
      </c>
      <c r="C224" s="12"/>
      <c r="D224" s="13"/>
      <c r="E224" s="71"/>
      <c r="F224" s="71"/>
      <c r="G224" s="38" t="str">
        <f t="shared" si="6"/>
        <v/>
      </c>
      <c r="H224" s="11"/>
      <c r="I224" s="11"/>
      <c r="J224" s="14"/>
      <c r="K224" s="6" t="str">
        <f t="shared" si="7"/>
        <v/>
      </c>
      <c r="L224" s="14"/>
    </row>
    <row r="225" spans="2:12" ht="111" customHeight="1" x14ac:dyDescent="0.4">
      <c r="B225" s="4">
        <v>216</v>
      </c>
      <c r="C225" s="12"/>
      <c r="D225" s="13"/>
      <c r="E225" s="71"/>
      <c r="F225" s="71"/>
      <c r="G225" s="38" t="str">
        <f t="shared" si="6"/>
        <v/>
      </c>
      <c r="H225" s="11"/>
      <c r="I225" s="11"/>
      <c r="J225" s="14"/>
      <c r="K225" s="6" t="str">
        <f t="shared" si="7"/>
        <v/>
      </c>
      <c r="L225" s="14"/>
    </row>
    <row r="226" spans="2:12" ht="111" customHeight="1" x14ac:dyDescent="0.4">
      <c r="B226" s="4">
        <v>217</v>
      </c>
      <c r="C226" s="12"/>
      <c r="D226" s="13"/>
      <c r="E226" s="71"/>
      <c r="F226" s="71"/>
      <c r="G226" s="38" t="str">
        <f t="shared" si="6"/>
        <v/>
      </c>
      <c r="H226" s="11"/>
      <c r="I226" s="11"/>
      <c r="J226" s="14"/>
      <c r="K226" s="6" t="str">
        <f t="shared" si="7"/>
        <v/>
      </c>
      <c r="L226" s="14"/>
    </row>
    <row r="227" spans="2:12" ht="111" customHeight="1" x14ac:dyDescent="0.4">
      <c r="B227" s="4">
        <v>218</v>
      </c>
      <c r="C227" s="12"/>
      <c r="D227" s="13"/>
      <c r="E227" s="71"/>
      <c r="F227" s="71"/>
      <c r="G227" s="38" t="str">
        <f t="shared" si="6"/>
        <v/>
      </c>
      <c r="H227" s="11"/>
      <c r="I227" s="11"/>
      <c r="J227" s="14"/>
      <c r="K227" s="6" t="str">
        <f t="shared" si="7"/>
        <v/>
      </c>
      <c r="L227" s="14"/>
    </row>
    <row r="228" spans="2:12" ht="111" customHeight="1" x14ac:dyDescent="0.4">
      <c r="B228" s="4">
        <v>219</v>
      </c>
      <c r="C228" s="12"/>
      <c r="D228" s="13"/>
      <c r="E228" s="71"/>
      <c r="F228" s="71"/>
      <c r="G228" s="38" t="str">
        <f t="shared" si="6"/>
        <v/>
      </c>
      <c r="H228" s="11"/>
      <c r="I228" s="11"/>
      <c r="J228" s="14"/>
      <c r="K228" s="6" t="str">
        <f t="shared" si="7"/>
        <v/>
      </c>
      <c r="L228" s="14"/>
    </row>
    <row r="229" spans="2:12" ht="111" customHeight="1" x14ac:dyDescent="0.4">
      <c r="B229" s="4">
        <v>220</v>
      </c>
      <c r="C229" s="12"/>
      <c r="D229" s="13"/>
      <c r="E229" s="71"/>
      <c r="F229" s="71"/>
      <c r="G229" s="38" t="str">
        <f t="shared" si="6"/>
        <v/>
      </c>
      <c r="H229" s="11"/>
      <c r="I229" s="11"/>
      <c r="J229" s="14"/>
      <c r="K229" s="6" t="str">
        <f t="shared" si="7"/>
        <v/>
      </c>
      <c r="L229" s="14"/>
    </row>
    <row r="230" spans="2:12" ht="111" customHeight="1" x14ac:dyDescent="0.4">
      <c r="B230" s="4">
        <v>221</v>
      </c>
      <c r="C230" s="12"/>
      <c r="D230" s="13"/>
      <c r="E230" s="71"/>
      <c r="F230" s="71"/>
      <c r="G230" s="38" t="str">
        <f t="shared" si="6"/>
        <v/>
      </c>
      <c r="H230" s="11"/>
      <c r="I230" s="11"/>
      <c r="J230" s="14"/>
      <c r="K230" s="6" t="str">
        <f t="shared" si="7"/>
        <v/>
      </c>
      <c r="L230" s="14"/>
    </row>
    <row r="231" spans="2:12" ht="111" customHeight="1" x14ac:dyDescent="0.4">
      <c r="B231" s="4">
        <v>222</v>
      </c>
      <c r="C231" s="12"/>
      <c r="D231" s="13"/>
      <c r="E231" s="71"/>
      <c r="F231" s="71"/>
      <c r="G231" s="38" t="str">
        <f t="shared" si="6"/>
        <v/>
      </c>
      <c r="H231" s="11"/>
      <c r="I231" s="11"/>
      <c r="J231" s="14"/>
      <c r="K231" s="6" t="str">
        <f t="shared" si="7"/>
        <v/>
      </c>
      <c r="L231" s="14"/>
    </row>
    <row r="232" spans="2:12" ht="111" customHeight="1" x14ac:dyDescent="0.4">
      <c r="B232" s="4">
        <v>223</v>
      </c>
      <c r="C232" s="12"/>
      <c r="D232" s="13"/>
      <c r="E232" s="71"/>
      <c r="F232" s="71"/>
      <c r="G232" s="38" t="str">
        <f t="shared" si="6"/>
        <v/>
      </c>
      <c r="H232" s="11"/>
      <c r="I232" s="11"/>
      <c r="J232" s="14"/>
      <c r="K232" s="6" t="str">
        <f t="shared" si="7"/>
        <v/>
      </c>
      <c r="L232" s="14"/>
    </row>
    <row r="233" spans="2:12" ht="111" customHeight="1" x14ac:dyDescent="0.4">
      <c r="B233" s="4">
        <v>224</v>
      </c>
      <c r="C233" s="12"/>
      <c r="D233" s="13"/>
      <c r="E233" s="71"/>
      <c r="F233" s="71"/>
      <c r="G233" s="38" t="str">
        <f t="shared" ref="G233:G240" si="8">IF(OR(E233="",F233=""),"",F233-E233)</f>
        <v/>
      </c>
      <c r="H233" s="11"/>
      <c r="I233" s="11"/>
      <c r="J233" s="14"/>
      <c r="K233" s="6" t="str">
        <f t="shared" si="7"/>
        <v/>
      </c>
      <c r="L233" s="14"/>
    </row>
    <row r="234" spans="2:12" ht="111" customHeight="1" x14ac:dyDescent="0.4">
      <c r="B234" s="4">
        <v>225</v>
      </c>
      <c r="C234" s="12"/>
      <c r="D234" s="13"/>
      <c r="E234" s="71"/>
      <c r="F234" s="71"/>
      <c r="G234" s="38" t="str">
        <f t="shared" si="8"/>
        <v/>
      </c>
      <c r="H234" s="11"/>
      <c r="I234" s="11"/>
      <c r="J234" s="14"/>
      <c r="K234" s="6" t="str">
        <f t="shared" si="7"/>
        <v/>
      </c>
      <c r="L234" s="14"/>
    </row>
    <row r="235" spans="2:12" ht="111" customHeight="1" x14ac:dyDescent="0.4">
      <c r="B235" s="4">
        <v>226</v>
      </c>
      <c r="C235" s="12"/>
      <c r="D235" s="13"/>
      <c r="E235" s="71"/>
      <c r="F235" s="71"/>
      <c r="G235" s="38" t="str">
        <f t="shared" si="8"/>
        <v/>
      </c>
      <c r="H235" s="11"/>
      <c r="I235" s="11"/>
      <c r="J235" s="14"/>
      <c r="K235" s="6" t="str">
        <f t="shared" si="7"/>
        <v/>
      </c>
      <c r="L235" s="14"/>
    </row>
    <row r="236" spans="2:12" ht="111" customHeight="1" x14ac:dyDescent="0.4">
      <c r="B236" s="4">
        <v>227</v>
      </c>
      <c r="C236" s="12"/>
      <c r="D236" s="13"/>
      <c r="E236" s="71"/>
      <c r="F236" s="71"/>
      <c r="G236" s="38" t="str">
        <f t="shared" si="8"/>
        <v/>
      </c>
      <c r="H236" s="11"/>
      <c r="I236" s="11"/>
      <c r="J236" s="14"/>
      <c r="K236" s="6" t="str">
        <f t="shared" si="7"/>
        <v/>
      </c>
      <c r="L236" s="14"/>
    </row>
    <row r="237" spans="2:12" ht="111" customHeight="1" x14ac:dyDescent="0.4">
      <c r="B237" s="4">
        <v>228</v>
      </c>
      <c r="C237" s="12"/>
      <c r="D237" s="13"/>
      <c r="E237" s="71"/>
      <c r="F237" s="71"/>
      <c r="G237" s="38" t="str">
        <f t="shared" si="8"/>
        <v/>
      </c>
      <c r="H237" s="11"/>
      <c r="I237" s="11"/>
      <c r="J237" s="14"/>
      <c r="K237" s="6" t="str">
        <f t="shared" si="7"/>
        <v/>
      </c>
      <c r="L237" s="14"/>
    </row>
    <row r="238" spans="2:12" ht="111" customHeight="1" x14ac:dyDescent="0.4">
      <c r="B238" s="4">
        <v>229</v>
      </c>
      <c r="C238" s="12"/>
      <c r="D238" s="13"/>
      <c r="E238" s="71"/>
      <c r="F238" s="71"/>
      <c r="G238" s="38" t="str">
        <f t="shared" si="8"/>
        <v/>
      </c>
      <c r="H238" s="11"/>
      <c r="I238" s="11"/>
      <c r="J238" s="14"/>
      <c r="K238" s="6" t="str">
        <f t="shared" si="7"/>
        <v/>
      </c>
      <c r="L238" s="14"/>
    </row>
    <row r="239" spans="2:12" ht="111" customHeight="1" x14ac:dyDescent="0.4">
      <c r="B239" s="4">
        <v>230</v>
      </c>
      <c r="C239" s="12"/>
      <c r="D239" s="13"/>
      <c r="E239" s="71"/>
      <c r="F239" s="71"/>
      <c r="G239" s="38" t="str">
        <f t="shared" si="8"/>
        <v/>
      </c>
      <c r="H239" s="11"/>
      <c r="I239" s="11"/>
      <c r="J239" s="14"/>
      <c r="K239" s="6" t="str">
        <f t="shared" si="7"/>
        <v/>
      </c>
      <c r="L239" s="14"/>
    </row>
    <row r="240" spans="2:12" ht="111" customHeight="1" x14ac:dyDescent="0.4">
      <c r="B240" s="4">
        <v>231</v>
      </c>
      <c r="C240" s="12"/>
      <c r="D240" s="13"/>
      <c r="E240" s="71"/>
      <c r="F240" s="71"/>
      <c r="G240" s="38" t="str">
        <f t="shared" si="8"/>
        <v/>
      </c>
      <c r="H240" s="11"/>
      <c r="I240" s="11"/>
      <c r="J240" s="14"/>
      <c r="K240" s="6" t="str">
        <f t="shared" si="7"/>
        <v/>
      </c>
      <c r="L240" s="14"/>
    </row>
    <row r="241" spans="2:12" ht="111" customHeight="1" x14ac:dyDescent="0.4">
      <c r="B241" s="4">
        <v>232</v>
      </c>
      <c r="C241" s="12"/>
      <c r="D241" s="13"/>
      <c r="E241" s="71"/>
      <c r="F241" s="71"/>
      <c r="G241" s="38" t="str">
        <f t="shared" ref="G241:G249" si="9">IF(OR(E241="",F241=""),"",F241-E241)</f>
        <v/>
      </c>
      <c r="H241" s="11"/>
      <c r="I241" s="11"/>
      <c r="J241" s="14"/>
      <c r="K241" s="6" t="str">
        <f t="shared" si="7"/>
        <v/>
      </c>
      <c r="L241" s="14"/>
    </row>
    <row r="242" spans="2:12" ht="111" customHeight="1" x14ac:dyDescent="0.4">
      <c r="B242" s="4">
        <v>233</v>
      </c>
      <c r="C242" s="12"/>
      <c r="D242" s="13"/>
      <c r="E242" s="71"/>
      <c r="F242" s="71"/>
      <c r="G242" s="38" t="str">
        <f t="shared" si="9"/>
        <v/>
      </c>
      <c r="H242" s="11"/>
      <c r="I242" s="11"/>
      <c r="J242" s="14"/>
      <c r="K242" s="6" t="str">
        <f t="shared" si="7"/>
        <v/>
      </c>
      <c r="L242" s="14"/>
    </row>
    <row r="243" spans="2:12" ht="111" customHeight="1" x14ac:dyDescent="0.4">
      <c r="B243" s="4">
        <v>234</v>
      </c>
      <c r="C243" s="12"/>
      <c r="D243" s="13"/>
      <c r="E243" s="71"/>
      <c r="F243" s="71"/>
      <c r="G243" s="38" t="str">
        <f t="shared" si="9"/>
        <v/>
      </c>
      <c r="H243" s="11"/>
      <c r="I243" s="11"/>
      <c r="J243" s="14"/>
      <c r="K243" s="6" t="str">
        <f t="shared" si="7"/>
        <v/>
      </c>
      <c r="L243" s="14"/>
    </row>
    <row r="244" spans="2:12" ht="111" customHeight="1" x14ac:dyDescent="0.4">
      <c r="B244" s="4">
        <v>235</v>
      </c>
      <c r="C244" s="12"/>
      <c r="D244" s="13"/>
      <c r="E244" s="71"/>
      <c r="F244" s="71"/>
      <c r="G244" s="38" t="str">
        <f t="shared" si="9"/>
        <v/>
      </c>
      <c r="H244" s="11"/>
      <c r="I244" s="11"/>
      <c r="J244" s="14"/>
      <c r="K244" s="6" t="str">
        <f t="shared" si="7"/>
        <v/>
      </c>
      <c r="L244" s="14"/>
    </row>
    <row r="245" spans="2:12" ht="111" customHeight="1" x14ac:dyDescent="0.4">
      <c r="B245" s="4">
        <v>236</v>
      </c>
      <c r="C245" s="12"/>
      <c r="D245" s="13"/>
      <c r="E245" s="71"/>
      <c r="F245" s="71"/>
      <c r="G245" s="38" t="str">
        <f t="shared" si="9"/>
        <v/>
      </c>
      <c r="H245" s="11"/>
      <c r="I245" s="11"/>
      <c r="J245" s="14"/>
      <c r="K245" s="6" t="str">
        <f t="shared" si="7"/>
        <v/>
      </c>
      <c r="L245" s="14"/>
    </row>
    <row r="246" spans="2:12" ht="111" customHeight="1" x14ac:dyDescent="0.4">
      <c r="B246" s="4">
        <v>237</v>
      </c>
      <c r="C246" s="12"/>
      <c r="D246" s="13"/>
      <c r="E246" s="71"/>
      <c r="F246" s="71"/>
      <c r="G246" s="38" t="str">
        <f t="shared" si="9"/>
        <v/>
      </c>
      <c r="H246" s="11"/>
      <c r="I246" s="11"/>
      <c r="J246" s="14"/>
      <c r="K246" s="6" t="str">
        <f t="shared" si="7"/>
        <v/>
      </c>
      <c r="L246" s="14"/>
    </row>
    <row r="247" spans="2:12" ht="111" customHeight="1" x14ac:dyDescent="0.4">
      <c r="B247" s="4">
        <v>238</v>
      </c>
      <c r="C247" s="12"/>
      <c r="D247" s="13"/>
      <c r="E247" s="71"/>
      <c r="F247" s="71"/>
      <c r="G247" s="38" t="str">
        <f t="shared" si="9"/>
        <v/>
      </c>
      <c r="H247" s="11"/>
      <c r="I247" s="11"/>
      <c r="J247" s="14"/>
      <c r="K247" s="6" t="str">
        <f t="shared" si="7"/>
        <v/>
      </c>
      <c r="L247" s="14"/>
    </row>
    <row r="248" spans="2:12" ht="111" customHeight="1" x14ac:dyDescent="0.4">
      <c r="B248" s="4">
        <v>239</v>
      </c>
      <c r="C248" s="12"/>
      <c r="D248" s="13"/>
      <c r="E248" s="71"/>
      <c r="F248" s="71"/>
      <c r="G248" s="38" t="str">
        <f t="shared" si="9"/>
        <v/>
      </c>
      <c r="H248" s="11"/>
      <c r="I248" s="11"/>
      <c r="J248" s="14"/>
      <c r="K248" s="6" t="str">
        <f t="shared" si="7"/>
        <v/>
      </c>
      <c r="L248" s="14"/>
    </row>
    <row r="249" spans="2:12" ht="111" customHeight="1" x14ac:dyDescent="0.4">
      <c r="B249" s="4">
        <v>240</v>
      </c>
      <c r="C249" s="12"/>
      <c r="D249" s="13"/>
      <c r="E249" s="71"/>
      <c r="F249" s="71"/>
      <c r="G249" s="38" t="str">
        <f t="shared" si="9"/>
        <v/>
      </c>
      <c r="H249" s="11"/>
      <c r="I249" s="11"/>
      <c r="J249" s="14"/>
      <c r="K249" s="6" t="str">
        <f t="shared" si="7"/>
        <v/>
      </c>
      <c r="L249" s="14"/>
    </row>
  </sheetData>
  <autoFilter ref="C9:L9" xr:uid="{C7C4DB93-AE12-4719-878F-456C2F52C4CC}"/>
  <mergeCells count="12">
    <mergeCell ref="J7:L7"/>
    <mergeCell ref="J4:L4"/>
    <mergeCell ref="J5:L5"/>
    <mergeCell ref="B2:C2"/>
    <mergeCell ref="E2:G2"/>
    <mergeCell ref="J2:L2"/>
    <mergeCell ref="J3:L3"/>
    <mergeCell ref="J6:L6"/>
    <mergeCell ref="G4:G5"/>
    <mergeCell ref="E6:F6"/>
    <mergeCell ref="E7:F7"/>
    <mergeCell ref="E4:F5"/>
  </mergeCells>
  <phoneticPr fontId="1"/>
  <dataValidations xWindow="588" yWindow="366" count="20">
    <dataValidation allowBlank="1" showInputMessage="1" showErrorMessage="1" promptTitle="説明" prompt="[このブックを使用する際に修正する値]_x000a__x000a_「XX」の部分に現在の西暦を入力する。" sqref="E2:F2" xr:uid="{B3EB946A-6156-496F-8E4B-C3133EBFA7A7}"/>
    <dataValidation type="list" allowBlank="1" showInputMessage="1" showErrorMessage="1" sqref="I10:I249" xr:uid="{331AE20C-0DF7-4F0E-9CD7-145B86CE7617}">
      <formula1>"陽線,陰線,その他"</formula1>
    </dataValidation>
    <dataValidation allowBlank="1" showInputMessage="1" showErrorMessage="1" promptTitle="説明" prompt="[ナンバー]_x000a__x000a_年間を通しての記入回数。" sqref="B9:B249" xr:uid="{193A6661-4A44-45E4-997A-1CAB3878BFE7}"/>
    <dataValidation allowBlank="1" showInputMessage="1" showErrorMessage="1" promptTitle="説明" prompt="[画像を張り付ける場所]_x000a__x000a_前日までの株価が分かるチャートを張り付ける。" sqref="C9" xr:uid="{AB9157E0-728A-42D5-A2FF-52B2A37C3AAC}"/>
    <dataValidation allowBlank="1" showInputMessage="1" showErrorMessage="1" promptTitle="説明" prompt="[最初に入力する値]_x000a__x000a_4桁の銘柄コードを入力する。" sqref="B6" xr:uid="{0AA4410E-C2B6-460B-96C2-1E35993E6B12}"/>
    <dataValidation allowBlank="1" showInputMessage="1" showErrorMessage="1" promptTitle="説明" prompt="[最初に入力する値]_x000a__x000a_銘柄名を自身に分かりやすい形式で入力する。(略称でもOK)" sqref="C6" xr:uid="{B1B5EF3F-4FEC-4BEB-A6FF-D3781102E95F}"/>
    <dataValidation allowBlank="1" showInputMessage="1" showErrorMessage="1" promptTitle="説明" prompt="[予測時に入力する値]_x000a__x000a_予測する日の日付を入力する。" sqref="D9" xr:uid="{36231A53-FB12-4FD9-865D-2088B6E85D1E}"/>
    <dataValidation allowBlank="1" showInputMessage="1" showErrorMessage="1" promptTitle="説明" prompt="[予測時に入力する値]_x000a__x000a_予測した日の始値を入力する。" sqref="E9" xr:uid="{AABF9EC7-B367-48DA-B167-74E97C378143}"/>
    <dataValidation allowBlank="1" showInputMessage="1" showErrorMessage="1" promptTitle="説明" prompt="[予測時に入力する値]_x000a__x000a_予測した日の終値を入力する。" sqref="F9" xr:uid="{AD4D6D7F-431C-4350-BF67-1609F9A620BB}"/>
    <dataValidation allowBlank="1" showInputMessage="1" showErrorMessage="1" promptTitle="説明" prompt="[始値から終値を引いた値]_x000a__x000a_始値から終値までの株価の変動を示している。" sqref="G9:G249 G4:G5" xr:uid="{B2686BDB-EC28-4037-BD24-CAFEA1D37798}"/>
    <dataValidation allowBlank="1" showInputMessage="1" showErrorMessage="1" promptTitle="説明" prompt="[予測時に入力する値]_x000a__x000a_予測の要因となる判断材料を記入する。" sqref="H9" xr:uid="{1866CD6C-B9A5-413E-A31C-0AF7572412B4}"/>
    <dataValidation allowBlank="1" showInputMessage="1" showErrorMessage="1" promptTitle="説明" prompt="[予測時に入力する値]_x000a__x000a_プルダウンメニューより、下記のいずれかを選択する。_x000a_・陽線_x000a_・陰線_x000a_・その他" sqref="I9" xr:uid="{7C3A0BFD-A50E-497E-BE51-6877D59A1B31}"/>
    <dataValidation allowBlank="1" showInputMessage="1" showErrorMessage="1" promptTitle="説明" prompt="[予測後に入力する項目]_x000a__x000a_予測の結果を記入する。" sqref="L9" xr:uid="{3E3C978D-491F-4510-AA24-F439641C2676}"/>
    <dataValidation allowBlank="1" showInputMessage="1" showErrorMessage="1" promptTitle="説明" prompt="[予測時に入力する値]_x000a__x000a_予測に至った理由を記入する。" sqref="J9" xr:uid="{023B804E-4B7A-498F-86C1-CF61F49A97F9}"/>
    <dataValidation allowBlank="1" showInputMessage="1" showErrorMessage="1" promptTitle="説明" prompt="[ナンバー]_x000a__x000a_年間を通しての特徴数。" sqref="I2:I7" xr:uid="{03FAA7F4-5E2A-4612-994A-82021C4E4405}"/>
    <dataValidation allowBlank="1" showInputMessage="1" showErrorMessage="1" promptTitle="説明" prompt="[予測に対する株価の判定値]_x000a__x000a_結果は下記のいずれかとなる。_x000a_正解   ：○_x000a_不正解：×" sqref="K9:K249" xr:uid="{1E7430B2-3F29-4A80-8898-243B69BB7B23}"/>
    <dataValidation allowBlank="1" showInputMessage="1" showErrorMessage="1" promptTitle="説明" prompt="日々の観察で知り得た特徴を記入する。_x000a_ただし地合いが変わり適さなくなった特徴については、随時削除する。" sqref="J2:L2" xr:uid="{CF9AADB0-ABAD-42FC-9F68-9937BBFB1B63}"/>
    <dataValidation allowBlank="1" showInputMessage="1" showErrorMessage="1" promptTitle="説明" prompt="[各種項目の名称]_x000a__x000a_分析用の項目。" sqref="E4:F5" xr:uid="{227EE391-E609-4317-B63B-2CEF041A5F50}"/>
    <dataValidation allowBlank="1" showInputMessage="1" showErrorMessage="1" promptTitle="説明" prompt="[年間で最も大きな陽線]_x000a__x000a_始値から終値までで、プラスに最も変動した値となる。" sqref="E6:F6" xr:uid="{03591AFF-6992-4E79-A197-47EF5E434D18}"/>
    <dataValidation allowBlank="1" showInputMessage="1" showErrorMessage="1" promptTitle="説明" prompt="[年間で最も大きな陰線]_x000a__x000a_始値から終値までで、マイナスに最も変動した値となる。" sqref="E7:F7" xr:uid="{B70FADA1-76EF-4440-8C49-EA87ECB1D47E}"/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3CC05-2670-4976-8F9D-4E6942149358}">
  <sheetPr codeName="Sheet2"/>
  <dimension ref="B1:AK41"/>
  <sheetViews>
    <sheetView workbookViewId="0">
      <pane ySplit="10" topLeftCell="A11" activePane="bottomLeft" state="frozen"/>
      <selection pane="bottomLeft"/>
    </sheetView>
  </sheetViews>
  <sheetFormatPr defaultRowHeight="15" customHeight="1" x14ac:dyDescent="0.4"/>
  <cols>
    <col min="1" max="1" width="2.5" style="1" customWidth="1"/>
    <col min="2" max="2" width="7.625" style="1" customWidth="1"/>
    <col min="3" max="3" width="7.625" style="5" customWidth="1"/>
    <col min="4" max="5" width="7.625" style="1" customWidth="1"/>
    <col min="6" max="6" width="7.625" style="5" customWidth="1"/>
    <col min="7" max="8" width="7.625" style="1" customWidth="1"/>
    <col min="9" max="9" width="7.625" style="5" customWidth="1"/>
    <col min="10" max="11" width="7.625" style="1" customWidth="1"/>
    <col min="12" max="12" width="7.625" style="5" customWidth="1"/>
    <col min="13" max="14" width="7.625" style="1" customWidth="1"/>
    <col min="15" max="15" width="7.625" style="5" customWidth="1"/>
    <col min="16" max="17" width="7.625" style="1" customWidth="1"/>
    <col min="18" max="18" width="7.625" style="5" customWidth="1"/>
    <col min="19" max="20" width="7.625" style="1" customWidth="1"/>
    <col min="21" max="21" width="7.625" style="5" customWidth="1"/>
    <col min="22" max="23" width="7.625" style="1" customWidth="1"/>
    <col min="24" max="24" width="7.625" style="5" customWidth="1"/>
    <col min="25" max="26" width="7.625" style="1" customWidth="1"/>
    <col min="27" max="27" width="7.625" style="5" customWidth="1"/>
    <col min="28" max="29" width="7.625" style="1" customWidth="1"/>
    <col min="30" max="30" width="7.625" style="5" customWidth="1"/>
    <col min="31" max="32" width="7.625" style="1" customWidth="1"/>
    <col min="33" max="33" width="7.625" style="5" customWidth="1"/>
    <col min="34" max="35" width="7.625" style="1" customWidth="1"/>
    <col min="36" max="36" width="7.625" style="5" customWidth="1"/>
    <col min="37" max="37" width="7.625" style="1" customWidth="1"/>
    <col min="38" max="16384" width="9" style="1"/>
  </cols>
  <sheetData>
    <row r="1" spans="2:37" ht="15" customHeight="1" thickBot="1" x14ac:dyDescent="0.45">
      <c r="K1" s="5"/>
    </row>
    <row r="2" spans="2:37" ht="15" customHeight="1" thickTop="1" x14ac:dyDescent="0.4">
      <c r="B2" s="58" t="s">
        <v>34</v>
      </c>
      <c r="C2" s="59"/>
      <c r="D2" s="59"/>
      <c r="E2" s="59"/>
      <c r="F2" s="60"/>
      <c r="K2" s="64" t="str">
        <f>予測入力!E2</f>
        <v>20XX年</v>
      </c>
      <c r="L2" s="65"/>
      <c r="M2" s="66"/>
      <c r="Q2" s="7" t="s">
        <v>14</v>
      </c>
      <c r="R2" s="70" t="s">
        <v>31</v>
      </c>
      <c r="S2" s="51"/>
      <c r="X2" s="1"/>
      <c r="Y2" s="5"/>
      <c r="AA2" s="1"/>
      <c r="AB2" s="5"/>
      <c r="AD2" s="1"/>
      <c r="AE2" s="5"/>
      <c r="AG2" s="1"/>
      <c r="AH2" s="5"/>
      <c r="AJ2" s="1"/>
    </row>
    <row r="3" spans="2:37" ht="15" customHeight="1" thickBot="1" x14ac:dyDescent="0.45">
      <c r="B3" s="61"/>
      <c r="C3" s="62"/>
      <c r="D3" s="62"/>
      <c r="E3" s="62"/>
      <c r="F3" s="63"/>
      <c r="K3" s="67"/>
      <c r="L3" s="68"/>
      <c r="M3" s="69"/>
      <c r="Q3" s="7" t="s">
        <v>15</v>
      </c>
      <c r="R3" s="56">
        <f>MAX(B8:M8)</f>
        <v>0</v>
      </c>
      <c r="S3" s="57"/>
      <c r="X3" s="1"/>
      <c r="Y3" s="5"/>
      <c r="AA3" s="1"/>
      <c r="AB3" s="5"/>
      <c r="AD3" s="1"/>
      <c r="AE3" s="5"/>
      <c r="AG3" s="1"/>
      <c r="AH3" s="5"/>
      <c r="AJ3" s="1"/>
    </row>
    <row r="4" spans="2:37" ht="15" customHeight="1" thickTop="1" x14ac:dyDescent="0.4">
      <c r="Q4" s="7" t="s">
        <v>16</v>
      </c>
      <c r="R4" s="56">
        <f>IFERROR(SMALL(B8:M8,COUNTIF(B8:M8,0)+1),0)</f>
        <v>0</v>
      </c>
      <c r="S4" s="57"/>
      <c r="X4" s="1"/>
      <c r="Y4" s="5"/>
      <c r="AA4" s="1"/>
      <c r="AB4" s="5"/>
      <c r="AD4" s="1"/>
      <c r="AE4" s="5"/>
      <c r="AG4" s="1"/>
      <c r="AH4" s="5"/>
      <c r="AJ4" s="1"/>
    </row>
    <row r="5" spans="2:37" ht="15" customHeight="1" x14ac:dyDescent="0.4">
      <c r="Q5" s="7" t="s">
        <v>17</v>
      </c>
      <c r="R5" s="56">
        <f>IFERROR(AVERAGEIF(B8:M8,"&lt;&gt;0"),0)</f>
        <v>0</v>
      </c>
      <c r="S5" s="57"/>
      <c r="X5" s="1"/>
      <c r="Y5" s="5"/>
      <c r="AA5" s="1"/>
      <c r="AB5" s="5"/>
      <c r="AD5" s="1"/>
      <c r="AE5" s="5"/>
      <c r="AG5" s="1"/>
      <c r="AH5" s="5"/>
      <c r="AJ5" s="1"/>
    </row>
    <row r="6" spans="2:37" ht="15" customHeight="1" x14ac:dyDescent="0.4">
      <c r="B6" s="1" t="s">
        <v>11</v>
      </c>
    </row>
    <row r="7" spans="2:37" ht="15" customHeight="1" x14ac:dyDescent="0.4">
      <c r="B7" s="16" t="s">
        <v>10</v>
      </c>
      <c r="C7" s="18" t="s">
        <v>36</v>
      </c>
      <c r="D7" s="19">
        <f>IFERROR(D9/(31-C9),0)</f>
        <v>0</v>
      </c>
      <c r="E7" s="22" t="s">
        <v>20</v>
      </c>
      <c r="F7" s="18" t="s">
        <v>36</v>
      </c>
      <c r="G7" s="19">
        <f>IFERROR(IF(OR(MOD(LEFT($K$2,4),400)=0,AND(MOD(LEFT($K$2,4),4)=0,MOD(LEFT($K$2,4),100)&lt;&gt;0)),G9/(29-F9), G9/(28-F9)),0)</f>
        <v>0</v>
      </c>
      <c r="H7" s="22" t="s">
        <v>21</v>
      </c>
      <c r="I7" s="18" t="s">
        <v>36</v>
      </c>
      <c r="J7" s="19">
        <f>IFERROR(J9/(31-I9),0)</f>
        <v>0</v>
      </c>
      <c r="K7" s="22" t="s">
        <v>22</v>
      </c>
      <c r="L7" s="18" t="s">
        <v>36</v>
      </c>
      <c r="M7" s="19">
        <f>IFERROR(M9/(30-L9),0)</f>
        <v>0</v>
      </c>
      <c r="N7" s="22" t="s">
        <v>23</v>
      </c>
      <c r="O7" s="18" t="s">
        <v>36</v>
      </c>
      <c r="P7" s="19">
        <f>IFERROR(P9/(31-O9),0)</f>
        <v>0</v>
      </c>
      <c r="Q7" s="22" t="s">
        <v>24</v>
      </c>
      <c r="R7" s="18" t="s">
        <v>36</v>
      </c>
      <c r="S7" s="19">
        <f>IFERROR(S9/(30-R9),0)</f>
        <v>0</v>
      </c>
      <c r="T7" s="22" t="s">
        <v>25</v>
      </c>
      <c r="U7" s="18" t="s">
        <v>36</v>
      </c>
      <c r="V7" s="19">
        <f>IFERROR(V9/(31-U9),0)</f>
        <v>0</v>
      </c>
      <c r="W7" s="22" t="s">
        <v>26</v>
      </c>
      <c r="X7" s="18" t="s">
        <v>36</v>
      </c>
      <c r="Y7" s="19">
        <f>IFERROR(Y9/(31-X9),0)</f>
        <v>0</v>
      </c>
      <c r="Z7" s="22" t="s">
        <v>27</v>
      </c>
      <c r="AA7" s="18" t="s">
        <v>36</v>
      </c>
      <c r="AB7" s="19">
        <f>IFERROR(AB9/(30-AA9),0)</f>
        <v>0</v>
      </c>
      <c r="AC7" s="22" t="s">
        <v>28</v>
      </c>
      <c r="AD7" s="18" t="s">
        <v>36</v>
      </c>
      <c r="AE7" s="19">
        <f>IFERROR(AE9/(31-AD9),0)</f>
        <v>0</v>
      </c>
      <c r="AF7" s="22" t="s">
        <v>29</v>
      </c>
      <c r="AG7" s="18" t="s">
        <v>36</v>
      </c>
      <c r="AH7" s="19">
        <f>IFERROR(AH9/(30-AG9),0)</f>
        <v>0</v>
      </c>
      <c r="AI7" s="22" t="s">
        <v>30</v>
      </c>
      <c r="AJ7" s="18" t="s">
        <v>36</v>
      </c>
      <c r="AK7" s="17">
        <f>IFERROR(AK9/(31-AJ9),0)</f>
        <v>0</v>
      </c>
    </row>
    <row r="8" spans="2:37" ht="15" hidden="1" customHeight="1" thickBot="1" x14ac:dyDescent="0.45">
      <c r="B8" s="29">
        <f>D7</f>
        <v>0</v>
      </c>
      <c r="C8" s="30">
        <f>G7</f>
        <v>0</v>
      </c>
      <c r="D8" s="30">
        <f>J7</f>
        <v>0</v>
      </c>
      <c r="E8" s="30">
        <f>M7</f>
        <v>0</v>
      </c>
      <c r="F8" s="30">
        <f>P7</f>
        <v>0</v>
      </c>
      <c r="G8" s="30">
        <f>S7</f>
        <v>0</v>
      </c>
      <c r="H8" s="30">
        <f>V7</f>
        <v>0</v>
      </c>
      <c r="I8" s="30">
        <f>Y7</f>
        <v>0</v>
      </c>
      <c r="J8" s="30">
        <f>AB7</f>
        <v>0</v>
      </c>
      <c r="K8" s="30">
        <f>AE7</f>
        <v>0</v>
      </c>
      <c r="L8" s="30">
        <f>AH7</f>
        <v>0</v>
      </c>
      <c r="M8" s="31">
        <f>AK7</f>
        <v>0</v>
      </c>
      <c r="N8" s="22"/>
      <c r="O8" s="26"/>
      <c r="P8" s="32"/>
      <c r="Q8" s="22"/>
      <c r="R8" s="26"/>
      <c r="S8" s="32"/>
      <c r="T8" s="22"/>
      <c r="U8" s="26"/>
      <c r="V8" s="32"/>
      <c r="W8" s="22"/>
      <c r="X8" s="26"/>
      <c r="Y8" s="32"/>
      <c r="Z8" s="22"/>
      <c r="AA8" s="26"/>
      <c r="AB8" s="32"/>
      <c r="AC8" s="22"/>
      <c r="AD8" s="26"/>
      <c r="AE8" s="32"/>
      <c r="AF8" s="22"/>
      <c r="AG8" s="26"/>
      <c r="AH8" s="32"/>
      <c r="AI8" s="22"/>
      <c r="AJ8" s="26"/>
      <c r="AK8" s="33"/>
    </row>
    <row r="9" spans="2:37" ht="15" hidden="1" customHeight="1" x14ac:dyDescent="0.4">
      <c r="B9" s="27"/>
      <c r="C9" s="34">
        <f>COUNTBLANK(C11:C41)</f>
        <v>31</v>
      </c>
      <c r="D9" s="35">
        <f>COUNTIF(C11:C41,"○")</f>
        <v>0</v>
      </c>
      <c r="E9" s="28"/>
      <c r="F9" s="34">
        <f>IFERROR(IF(OR(MOD(LEFT($K$2,4),400)=0,AND(MOD(LEFT($K$2,4),4)=0,MOD(LEFT($K$2,4),100)&lt;&gt;0)),COUNTBLANK(F11:F39), COUNTBLANK(F11:F38)),28)</f>
        <v>28</v>
      </c>
      <c r="G9" s="35">
        <f>COUNTIF(F11:F39,"○")</f>
        <v>0</v>
      </c>
      <c r="H9" s="28"/>
      <c r="I9" s="34">
        <f>COUNTBLANK(I11:I41)</f>
        <v>31</v>
      </c>
      <c r="J9" s="35">
        <f>COUNTIF(I11:I41,"○")</f>
        <v>0</v>
      </c>
      <c r="K9" s="28"/>
      <c r="L9" s="34">
        <f>COUNTBLANK(L11:L40)</f>
        <v>30</v>
      </c>
      <c r="M9" s="35">
        <f>COUNTIF(L11:L40,"○")</f>
        <v>0</v>
      </c>
      <c r="N9" s="28"/>
      <c r="O9" s="36">
        <f>COUNTBLANK(O11:O41)</f>
        <v>31</v>
      </c>
      <c r="P9" s="37">
        <f>COUNTIF(O11:O41,"○")</f>
        <v>0</v>
      </c>
      <c r="Q9" s="23"/>
      <c r="R9" s="36">
        <f>COUNTBLANK(R11:R40)</f>
        <v>30</v>
      </c>
      <c r="S9" s="37">
        <f>COUNTIF(R11:R40,"○")</f>
        <v>0</v>
      </c>
      <c r="T9" s="23"/>
      <c r="U9" s="36">
        <f>COUNTBLANK(U11:U41)</f>
        <v>31</v>
      </c>
      <c r="V9" s="37">
        <f>COUNTIF(U11:U41,"○")</f>
        <v>0</v>
      </c>
      <c r="W9" s="23"/>
      <c r="X9" s="36">
        <f>COUNTBLANK(X11:X41)</f>
        <v>31</v>
      </c>
      <c r="Y9" s="37">
        <f>COUNTIF(X11:X41,"○")</f>
        <v>0</v>
      </c>
      <c r="Z9" s="23"/>
      <c r="AA9" s="36">
        <f>COUNTBLANK(AA11:AA40)</f>
        <v>30</v>
      </c>
      <c r="AB9" s="37">
        <f>COUNTIF(AA11:AA40,"○")</f>
        <v>0</v>
      </c>
      <c r="AC9" s="23"/>
      <c r="AD9" s="36">
        <f>COUNTBLANK(AD11:AD41)</f>
        <v>31</v>
      </c>
      <c r="AE9" s="37">
        <f>COUNTIF(AD11:AD41,"○")</f>
        <v>0</v>
      </c>
      <c r="AF9" s="23"/>
      <c r="AG9" s="36">
        <f>COUNTBLANK(AG11:AG40)</f>
        <v>30</v>
      </c>
      <c r="AH9" s="37">
        <f>COUNTIF(AG11:AG40,"○")</f>
        <v>0</v>
      </c>
      <c r="AI9" s="23"/>
      <c r="AJ9" s="36">
        <f>COUNTBLANK(AJ11:AJ41)</f>
        <v>31</v>
      </c>
      <c r="AK9" s="36">
        <f>COUNTIF(AJ11:AJ41,"○")</f>
        <v>0</v>
      </c>
    </row>
    <row r="10" spans="2:37" ht="15" customHeight="1" x14ac:dyDescent="0.4">
      <c r="B10" s="4" t="s">
        <v>19</v>
      </c>
      <c r="C10" s="4" t="s">
        <v>18</v>
      </c>
      <c r="D10" s="16" t="s">
        <v>40</v>
      </c>
      <c r="E10" s="23" t="s">
        <v>19</v>
      </c>
      <c r="F10" s="4" t="s">
        <v>18</v>
      </c>
      <c r="G10" s="16" t="s">
        <v>40</v>
      </c>
      <c r="H10" s="23" t="s">
        <v>19</v>
      </c>
      <c r="I10" s="4" t="s">
        <v>18</v>
      </c>
      <c r="J10" s="16" t="s">
        <v>40</v>
      </c>
      <c r="K10" s="23" t="s">
        <v>19</v>
      </c>
      <c r="L10" s="4" t="s">
        <v>18</v>
      </c>
      <c r="M10" s="16" t="s">
        <v>40</v>
      </c>
      <c r="N10" s="23" t="s">
        <v>19</v>
      </c>
      <c r="O10" s="4" t="s">
        <v>18</v>
      </c>
      <c r="P10" s="16" t="s">
        <v>40</v>
      </c>
      <c r="Q10" s="23" t="s">
        <v>19</v>
      </c>
      <c r="R10" s="4" t="s">
        <v>18</v>
      </c>
      <c r="S10" s="16" t="s">
        <v>40</v>
      </c>
      <c r="T10" s="23" t="s">
        <v>19</v>
      </c>
      <c r="U10" s="4" t="s">
        <v>18</v>
      </c>
      <c r="V10" s="16" t="s">
        <v>40</v>
      </c>
      <c r="W10" s="23" t="s">
        <v>19</v>
      </c>
      <c r="X10" s="4" t="s">
        <v>18</v>
      </c>
      <c r="Y10" s="16" t="s">
        <v>40</v>
      </c>
      <c r="Z10" s="23" t="s">
        <v>19</v>
      </c>
      <c r="AA10" s="4" t="s">
        <v>18</v>
      </c>
      <c r="AB10" s="16" t="s">
        <v>40</v>
      </c>
      <c r="AC10" s="23" t="s">
        <v>19</v>
      </c>
      <c r="AD10" s="4" t="s">
        <v>18</v>
      </c>
      <c r="AE10" s="16" t="s">
        <v>40</v>
      </c>
      <c r="AF10" s="23" t="s">
        <v>19</v>
      </c>
      <c r="AG10" s="4" t="s">
        <v>18</v>
      </c>
      <c r="AH10" s="16" t="s">
        <v>40</v>
      </c>
      <c r="AI10" s="23" t="s">
        <v>19</v>
      </c>
      <c r="AJ10" s="4" t="s">
        <v>18</v>
      </c>
      <c r="AK10" s="4" t="s">
        <v>40</v>
      </c>
    </row>
    <row r="11" spans="2:37" ht="15" customHeight="1" x14ac:dyDescent="0.4">
      <c r="B11" s="3" t="e">
        <f>DATEVALUE(LEFT($K$2,4) &amp; "/1/1")</f>
        <v>#VALUE!</v>
      </c>
      <c r="C11" s="6" t="str">
        <f>IFERROR(HYPERLINK("#予測入力!" &amp; MATCH(B11,予測入力!$D:$D,0) &amp; ":" &amp; MATCH(B11,予測入力!$D:$D,0),INDEX(予測入力!$K:$K,MATCH(B11,予測入力!$D:$D,0))),"")</f>
        <v/>
      </c>
      <c r="D11" s="20" t="str">
        <f>IFERROR(HYPERLINK("#予測入力!" &amp; MATCH(B11,予測入力!$D:$D,0) &amp; ":" &amp; MATCH(B11,予測入力!$D:$D,0),INDEX(予測入力!$G:$G,MATCH(B11,予測入力!$D:$D,0))),"")</f>
        <v/>
      </c>
      <c r="E11" s="24" t="e">
        <f>DATEVALUE(LEFT($K$2,4) &amp; "/2/1")</f>
        <v>#VALUE!</v>
      </c>
      <c r="F11" s="6" t="str">
        <f>IFERROR(HYPERLINK("#予測入力!" &amp; MATCH(E11,予測入力!$D:$D,0) &amp; ":" &amp; MATCH(E11,予測入力!$D:$D,0),INDEX(予測入力!$K:$K,MATCH(E11,予測入力!$D:$D,0))),"")</f>
        <v/>
      </c>
      <c r="G11" s="20" t="str">
        <f>IFERROR(HYPERLINK("#予測入力!" &amp; MATCH(E11,予測入力!$D:$D,0) &amp; ":" &amp; MATCH(E11,予測入力!$D:$D,0),INDEX(予測入力!$G:$G,MATCH(E11,予測入力!$D:$D,0))),"")</f>
        <v/>
      </c>
      <c r="H11" s="24" t="e">
        <f>DATEVALUE(LEFT($K$2,4) &amp; "/3/1")</f>
        <v>#VALUE!</v>
      </c>
      <c r="I11" s="6" t="str">
        <f>IFERROR(HYPERLINK("#予測入力!" &amp; MATCH(H11,予測入力!$D:$D,0) &amp; ":" &amp; MATCH(H11,予測入力!$D:$D,0),INDEX(予測入力!$K:$K,MATCH(H11,予測入力!$D:$D,0))),"")</f>
        <v/>
      </c>
      <c r="J11" s="20" t="str">
        <f>IFERROR(HYPERLINK("#予測入力!" &amp; MATCH(H11,予測入力!$D:$D,0) &amp; ":" &amp; MATCH(H11,予測入力!$D:$D,0),INDEX(予測入力!$G:$G,MATCH(H11,予測入力!$D:$D,0))),"")</f>
        <v/>
      </c>
      <c r="K11" s="24" t="e">
        <f>DATEVALUE(LEFT($K$2,4) &amp; "/4/1")</f>
        <v>#VALUE!</v>
      </c>
      <c r="L11" s="6" t="str">
        <f>IFERROR(HYPERLINK("#予測入力!" &amp; MATCH(K11,予測入力!$D:$D,0) &amp; ":" &amp; MATCH(K11,予測入力!$D:$D,0),INDEX(予測入力!$K:$K,MATCH(K11,予測入力!$D:$D,0))),"")</f>
        <v/>
      </c>
      <c r="M11" s="20" t="str">
        <f>IFERROR(HYPERLINK("#予測入力!" &amp; MATCH(K11,予測入力!$D:$D,0) &amp; ":" &amp; MATCH(K11,予測入力!$D:$D,0),INDEX(予測入力!$G:$G,MATCH(K11,予測入力!$D:$D,0))),"")</f>
        <v/>
      </c>
      <c r="N11" s="24" t="e">
        <f>DATEVALUE(LEFT($K$2,4) &amp; "/5/1")</f>
        <v>#VALUE!</v>
      </c>
      <c r="O11" s="6" t="str">
        <f>IFERROR(HYPERLINK("#予測入力!" &amp; MATCH(N11,予測入力!$D:$D,0) &amp; ":" &amp; MATCH(N11,予測入力!$D:$D,0),INDEX(予測入力!$K:$K,MATCH(N11,予測入力!$D:$D,0))),"")</f>
        <v/>
      </c>
      <c r="P11" s="20" t="str">
        <f>IFERROR(HYPERLINK("#予測入力!" &amp; MATCH(N11,予測入力!$D:$D,0) &amp; ":" &amp; MATCH(N11,予測入力!$D:$D,0),INDEX(予測入力!$G:$G,MATCH(N11,予測入力!$D:$D,0))),"")</f>
        <v/>
      </c>
      <c r="Q11" s="24" t="e">
        <f>DATEVALUE(LEFT($K$2,4) &amp; "/6/1")</f>
        <v>#VALUE!</v>
      </c>
      <c r="R11" s="6" t="str">
        <f>IFERROR(HYPERLINK("#予測入力!" &amp; MATCH(Q11,予測入力!$D:$D,0) &amp; ":" &amp; MATCH(Q11,予測入力!$D:$D,0),INDEX(予測入力!$K:$K,MATCH(Q11,予測入力!$D:$D,0))),"")</f>
        <v/>
      </c>
      <c r="S11" s="20" t="str">
        <f>IFERROR(HYPERLINK("#予測入力!" &amp; MATCH(Q11,予測入力!$D:$D,0) &amp; ":" &amp; MATCH(Q11,予測入力!$D:$D,0),INDEX(予測入力!$G:$G,MATCH(Q11,予測入力!$D:$D,0))),"")</f>
        <v/>
      </c>
      <c r="T11" s="24" t="e">
        <f>DATEVALUE(LEFT($K$2,4) &amp; "/7/1")</f>
        <v>#VALUE!</v>
      </c>
      <c r="U11" s="6" t="str">
        <f>IFERROR(HYPERLINK("#予測入力!" &amp; MATCH(T11,予測入力!$D:$D,0) &amp; ":" &amp; MATCH(T11,予測入力!$D:$D,0),INDEX(予測入力!$K:$K,MATCH(T11,予測入力!$D:$D,0))),"")</f>
        <v/>
      </c>
      <c r="V11" s="20" t="str">
        <f>IFERROR(HYPERLINK("#予測入力!" &amp; MATCH(T11,予測入力!$D:$D,0) &amp; ":" &amp; MATCH(T11,予測入力!$D:$D,0),INDEX(予測入力!$G:$G,MATCH(T11,予測入力!$D:$D,0))),"")</f>
        <v/>
      </c>
      <c r="W11" s="24" t="e">
        <f>DATEVALUE(LEFT($K$2,4) &amp; "/8/1")</f>
        <v>#VALUE!</v>
      </c>
      <c r="X11" s="6" t="str">
        <f>IFERROR(HYPERLINK("#予測入力!" &amp; MATCH(W11,予測入力!$D:$D,0) &amp; ":" &amp; MATCH(W11,予測入力!$D:$D,0),INDEX(予測入力!$K:$K,MATCH(W11,予測入力!$D:$D,0))),"")</f>
        <v/>
      </c>
      <c r="Y11" s="20" t="str">
        <f>IFERROR(HYPERLINK("#予測入力!" &amp; MATCH(W11,予測入力!$D:$D,0) &amp; ":" &amp; MATCH(W11,予測入力!$D:$D,0),INDEX(予測入力!$G:$G,MATCH(W11,予測入力!$D:$D,0))),"")</f>
        <v/>
      </c>
      <c r="Z11" s="24" t="e">
        <f>DATEVALUE(LEFT($K$2,4) &amp; "/9/1")</f>
        <v>#VALUE!</v>
      </c>
      <c r="AA11" s="6" t="str">
        <f>IFERROR(HYPERLINK("#予測入力!" &amp; MATCH(Z11,予測入力!$D:$D,0) &amp; ":" &amp; MATCH(Z11,予測入力!$D:$D,0),INDEX(予測入力!$K:$K,MATCH(Z11,予測入力!$D:$D,0))),"")</f>
        <v/>
      </c>
      <c r="AB11" s="20" t="str">
        <f>IFERROR(HYPERLINK("#予測入力!" &amp; MATCH(Z11,予測入力!$D:$D,0) &amp; ":" &amp; MATCH(Z11,予測入力!$D:$D,0),INDEX(予測入力!$G:$G,MATCH(Z11,予測入力!$D:$D,0))),"")</f>
        <v/>
      </c>
      <c r="AC11" s="24" t="e">
        <f>DATEVALUE(LEFT($K$2,4) &amp; "/10/1")</f>
        <v>#VALUE!</v>
      </c>
      <c r="AD11" s="6" t="str">
        <f>IFERROR(HYPERLINK("#予測入力!" &amp; MATCH(AC11,予測入力!$D:$D,0) &amp; ":" &amp; MATCH(AC11,予測入力!$D:$D,0),INDEX(予測入力!$K:$K,MATCH(AC11,予測入力!$D:$D,0))),"")</f>
        <v/>
      </c>
      <c r="AE11" s="20" t="str">
        <f>IFERROR(HYPERLINK("#予測入力!" &amp; MATCH(AC11,予測入力!$D:$D,0) &amp; ":" &amp; MATCH(AC11,予測入力!$D:$D,0),INDEX(予測入力!$G:$G,MATCH(AC11,予測入力!$D:$D,0))),"")</f>
        <v/>
      </c>
      <c r="AF11" s="24" t="e">
        <f>DATEVALUE(LEFT($K$2,4) &amp; "/11/1")</f>
        <v>#VALUE!</v>
      </c>
      <c r="AG11" s="6" t="str">
        <f>IFERROR(HYPERLINK("#予測入力!" &amp; MATCH(AF11,予測入力!$D:$D,0) &amp; ":" &amp; MATCH(AF11,予測入力!$D:$D,0),INDEX(予測入力!$K:$K,MATCH(AF11,予測入力!$D:$D,0))),"")</f>
        <v/>
      </c>
      <c r="AH11" s="20" t="str">
        <f>IFERROR(HYPERLINK("#予測入力!" &amp; MATCH(AF11,予測入力!$D:$D,0) &amp; ":" &amp; MATCH(AF11,予測入力!$D:$D,0),INDEX(予測入力!$G:$G,MATCH(AF11,予測入力!$D:$D,0))),"")</f>
        <v/>
      </c>
      <c r="AI11" s="24" t="e">
        <f>DATEVALUE(LEFT($K$2,4) &amp; "/12/1")</f>
        <v>#VALUE!</v>
      </c>
      <c r="AJ11" s="6" t="str">
        <f>IFERROR(HYPERLINK("#予測入力!" &amp; MATCH(AI11,予測入力!$D:$D,0) &amp; ":" &amp; MATCH(AI11,予測入力!$D:$D,0),INDEX(予測入力!$K:$K,MATCH(AI11,予測入力!$D:$D,0))),"")</f>
        <v/>
      </c>
      <c r="AK11" s="2" t="str">
        <f>IFERROR(HYPERLINK("#予測入力!" &amp; MATCH(AI11,予測入力!$D:$D,0) &amp; ":" &amp; MATCH(AI11,予測入力!$D:$D,0),INDEX(予測入力!$G:$G,MATCH(AI11,予測入力!$D:$D,0))),"")</f>
        <v/>
      </c>
    </row>
    <row r="12" spans="2:37" ht="15" customHeight="1" x14ac:dyDescent="0.4">
      <c r="B12" s="3" t="e">
        <f>DATEVALUE(LEFT($K$2,4) &amp; "/1/2")</f>
        <v>#VALUE!</v>
      </c>
      <c r="C12" s="6" t="str">
        <f>IFERROR(HYPERLINK("#予測入力!" &amp; MATCH(B12,予測入力!$D:$D,0) &amp; ":" &amp; MATCH(B12,予測入力!$D:$D,0),INDEX(予測入力!$K:$K,MATCH(B12,予測入力!$D:$D,0))),"")</f>
        <v/>
      </c>
      <c r="D12" s="20" t="str">
        <f>IFERROR(HYPERLINK("#予測入力!" &amp; MATCH(B12,予測入力!$D:$D,0) &amp; ":" &amp; MATCH(B12,予測入力!$D:$D,0),INDEX(予測入力!$G:$G,MATCH(B12,予測入力!$D:$D,0))),"")</f>
        <v/>
      </c>
      <c r="E12" s="24" t="e">
        <f>DATEVALUE(LEFT($K$2,4) &amp; "/2/2")</f>
        <v>#VALUE!</v>
      </c>
      <c r="F12" s="6" t="str">
        <f>IFERROR(HYPERLINK("#予測入力!" &amp; MATCH(E12,予測入力!$D:$D,0) &amp; ":" &amp; MATCH(E12,予測入力!$D:$D,0),INDEX(予測入力!$K:$K,MATCH(E12,予測入力!$D:$D,0))),"")</f>
        <v/>
      </c>
      <c r="G12" s="20" t="str">
        <f>IFERROR(HYPERLINK("#予測入力!" &amp; MATCH(E12,予測入力!$D:$D,0) &amp; ":" &amp; MATCH(E12,予測入力!$D:$D,0),INDEX(予測入力!$G:$G,MATCH(E12,予測入力!$D:$D,0))),"")</f>
        <v/>
      </c>
      <c r="H12" s="24" t="e">
        <f>DATEVALUE(LEFT($K$2,4) &amp; "/3/2")</f>
        <v>#VALUE!</v>
      </c>
      <c r="I12" s="6" t="str">
        <f>IFERROR(HYPERLINK("#予測入力!" &amp; MATCH(H12,予測入力!$D:$D,0) &amp; ":" &amp; MATCH(H12,予測入力!$D:$D,0),INDEX(予測入力!$K:$K,MATCH(H12,予測入力!$D:$D,0))),"")</f>
        <v/>
      </c>
      <c r="J12" s="20" t="str">
        <f>IFERROR(HYPERLINK("#予測入力!" &amp; MATCH(H12,予測入力!$D:$D,0) &amp; ":" &amp; MATCH(H12,予測入力!$D:$D,0),INDEX(予測入力!$G:$G,MATCH(H12,予測入力!$D:$D,0))),"")</f>
        <v/>
      </c>
      <c r="K12" s="24" t="e">
        <f>DATEVALUE(LEFT($K$2,4) &amp; "/4/2")</f>
        <v>#VALUE!</v>
      </c>
      <c r="L12" s="6" t="str">
        <f>IFERROR(HYPERLINK("#予測入力!" &amp; MATCH(K12,予測入力!$D:$D,0) &amp; ":" &amp; MATCH(K12,予測入力!$D:$D,0),INDEX(予測入力!$K:$K,MATCH(K12,予測入力!$D:$D,0))),"")</f>
        <v/>
      </c>
      <c r="M12" s="20" t="str">
        <f>IFERROR(HYPERLINK("#予測入力!" &amp; MATCH(K12,予測入力!$D:$D,0) &amp; ":" &amp; MATCH(K12,予測入力!$D:$D,0),INDEX(予測入力!$G:$G,MATCH(K12,予測入力!$D:$D,0))),"")</f>
        <v/>
      </c>
      <c r="N12" s="24" t="e">
        <f>DATEVALUE(LEFT($K$2,4) &amp; "/5/2")</f>
        <v>#VALUE!</v>
      </c>
      <c r="O12" s="6" t="str">
        <f>IFERROR(HYPERLINK("#予測入力!" &amp; MATCH(N12,予測入力!$D:$D,0) &amp; ":" &amp; MATCH(N12,予測入力!$D:$D,0),INDEX(予測入力!$K:$K,MATCH(N12,予測入力!$D:$D,0))),"")</f>
        <v/>
      </c>
      <c r="P12" s="20" t="str">
        <f>IFERROR(HYPERLINK("#予測入力!" &amp; MATCH(N12,予測入力!$D:$D,0) &amp; ":" &amp; MATCH(N12,予測入力!$D:$D,0),INDEX(予測入力!$G:$G,MATCH(N12,予測入力!$D:$D,0))),"")</f>
        <v/>
      </c>
      <c r="Q12" s="24" t="e">
        <f>DATEVALUE(LEFT($K$2,4) &amp; "/6/2")</f>
        <v>#VALUE!</v>
      </c>
      <c r="R12" s="6" t="str">
        <f>IFERROR(HYPERLINK("#予測入力!" &amp; MATCH(Q12,予測入力!$D:$D,0) &amp; ":" &amp; MATCH(Q12,予測入力!$D:$D,0),INDEX(予測入力!$K:$K,MATCH(Q12,予測入力!$D:$D,0))),"")</f>
        <v/>
      </c>
      <c r="S12" s="20" t="str">
        <f>IFERROR(HYPERLINK("#予測入力!" &amp; MATCH(Q12,予測入力!$D:$D,0) &amp; ":" &amp; MATCH(Q12,予測入力!$D:$D,0),INDEX(予測入力!$G:$G,MATCH(Q12,予測入力!$D:$D,0))),"")</f>
        <v/>
      </c>
      <c r="T12" s="24" t="e">
        <f>DATEVALUE(LEFT($K$2,4) &amp; "/7/2")</f>
        <v>#VALUE!</v>
      </c>
      <c r="U12" s="6" t="str">
        <f>IFERROR(HYPERLINK("#予測入力!" &amp; MATCH(T12,予測入力!$D:$D,0) &amp; ":" &amp; MATCH(T12,予測入力!$D:$D,0),INDEX(予測入力!$K:$K,MATCH(T12,予測入力!$D:$D,0))),"")</f>
        <v/>
      </c>
      <c r="V12" s="20" t="str">
        <f>IFERROR(HYPERLINK("#予測入力!" &amp; MATCH(T12,予測入力!$D:$D,0) &amp; ":" &amp; MATCH(T12,予測入力!$D:$D,0),INDEX(予測入力!$G:$G,MATCH(T12,予測入力!$D:$D,0))),"")</f>
        <v/>
      </c>
      <c r="W12" s="24" t="e">
        <f>DATEVALUE(LEFT($K$2,4) &amp; "/8/2")</f>
        <v>#VALUE!</v>
      </c>
      <c r="X12" s="6" t="str">
        <f>IFERROR(HYPERLINK("#予測入力!" &amp; MATCH(W12,予測入力!$D:$D,0) &amp; ":" &amp; MATCH(W12,予測入力!$D:$D,0),INDEX(予測入力!$K:$K,MATCH(W12,予測入力!$D:$D,0))),"")</f>
        <v/>
      </c>
      <c r="Y12" s="20" t="str">
        <f>IFERROR(HYPERLINK("#予測入力!" &amp; MATCH(W12,予測入力!$D:$D,0) &amp; ":" &amp; MATCH(W12,予測入力!$D:$D,0),INDEX(予測入力!$G:$G,MATCH(W12,予測入力!$D:$D,0))),"")</f>
        <v/>
      </c>
      <c r="Z12" s="24" t="e">
        <f>DATEVALUE(LEFT($K$2,4) &amp; "/9/2")</f>
        <v>#VALUE!</v>
      </c>
      <c r="AA12" s="6" t="str">
        <f>IFERROR(HYPERLINK("#予測入力!" &amp; MATCH(Z12,予測入力!$D:$D,0) &amp; ":" &amp; MATCH(Z12,予測入力!$D:$D,0),INDEX(予測入力!$K:$K,MATCH(Z12,予測入力!$D:$D,0))),"")</f>
        <v/>
      </c>
      <c r="AB12" s="20" t="str">
        <f>IFERROR(HYPERLINK("#予測入力!" &amp; MATCH(Z12,予測入力!$D:$D,0) &amp; ":" &amp; MATCH(Z12,予測入力!$D:$D,0),INDEX(予測入力!$G:$G,MATCH(Z12,予測入力!$D:$D,0))),"")</f>
        <v/>
      </c>
      <c r="AC12" s="24" t="e">
        <f>DATEVALUE(LEFT($K$2,4) &amp; "/10/2")</f>
        <v>#VALUE!</v>
      </c>
      <c r="AD12" s="6" t="str">
        <f>IFERROR(HYPERLINK("#予測入力!" &amp; MATCH(AC12,予測入力!$D:$D,0) &amp; ":" &amp; MATCH(AC12,予測入力!$D:$D,0),INDEX(予測入力!$K:$K,MATCH(AC12,予測入力!$D:$D,0))),"")</f>
        <v/>
      </c>
      <c r="AE12" s="20" t="str">
        <f>IFERROR(HYPERLINK("#予測入力!" &amp; MATCH(AC12,予測入力!$D:$D,0) &amp; ":" &amp; MATCH(AC12,予測入力!$D:$D,0),INDEX(予測入力!$G:$G,MATCH(AC12,予測入力!$D:$D,0))),"")</f>
        <v/>
      </c>
      <c r="AF12" s="24" t="e">
        <f>DATEVALUE(LEFT($K$2,4) &amp; "/11/2")</f>
        <v>#VALUE!</v>
      </c>
      <c r="AG12" s="6" t="str">
        <f>IFERROR(HYPERLINK("#予測入力!" &amp; MATCH(AF12,予測入力!$D:$D,0) &amp; ":" &amp; MATCH(AF12,予測入力!$D:$D,0),INDEX(予測入力!$K:$K,MATCH(AF12,予測入力!$D:$D,0))),"")</f>
        <v/>
      </c>
      <c r="AH12" s="20" t="str">
        <f>IFERROR(HYPERLINK("#予測入力!" &amp; MATCH(AF12,予測入力!$D:$D,0) &amp; ":" &amp; MATCH(AF12,予測入力!$D:$D,0),INDEX(予測入力!$G:$G,MATCH(AF12,予測入力!$D:$D,0))),"")</f>
        <v/>
      </c>
      <c r="AI12" s="24" t="e">
        <f>DATEVALUE(LEFT($K$2,4) &amp; "/12/2")</f>
        <v>#VALUE!</v>
      </c>
      <c r="AJ12" s="6" t="str">
        <f>IFERROR(HYPERLINK("#予測入力!" &amp; MATCH(AI12,予測入力!$D:$D,0) &amp; ":" &amp; MATCH(AI12,予測入力!$D:$D,0),INDEX(予測入力!$K:$K,MATCH(AI12,予測入力!$D:$D,0))),"")</f>
        <v/>
      </c>
      <c r="AK12" s="2" t="str">
        <f>IFERROR(HYPERLINK("#予測入力!" &amp; MATCH(AI12,予測入力!$D:$D,0) &amp; ":" &amp; MATCH(AI12,予測入力!$D:$D,0),INDEX(予測入力!$G:$G,MATCH(AI12,予測入力!$D:$D,0))),"")</f>
        <v/>
      </c>
    </row>
    <row r="13" spans="2:37" ht="15" customHeight="1" x14ac:dyDescent="0.4">
      <c r="B13" s="3" t="e">
        <f>DATEVALUE(LEFT($K$2,4) &amp; "/1/3")</f>
        <v>#VALUE!</v>
      </c>
      <c r="C13" s="6" t="str">
        <f>IFERROR(HYPERLINK("#予測入力!" &amp; MATCH(B13,予測入力!$D:$D,0) &amp; ":" &amp; MATCH(B13,予測入力!$D:$D,0),INDEX(予測入力!$K:$K,MATCH(B13,予測入力!$D:$D,0))),"")</f>
        <v/>
      </c>
      <c r="D13" s="20" t="str">
        <f>IFERROR(HYPERLINK("#予測入力!" &amp; MATCH(B13,予測入力!$D:$D,0) &amp; ":" &amp; MATCH(B13,予測入力!$D:$D,0),INDEX(予測入力!$G:$G,MATCH(B13,予測入力!$D:$D,0))),"")</f>
        <v/>
      </c>
      <c r="E13" s="24" t="e">
        <f>DATEVALUE(LEFT($K$2,4) &amp; "/2/3")</f>
        <v>#VALUE!</v>
      </c>
      <c r="F13" s="6" t="str">
        <f>IFERROR(HYPERLINK("#予測入力!" &amp; MATCH(E13,予測入力!$D:$D,0) &amp; ":" &amp; MATCH(E13,予測入力!$D:$D,0),INDEX(予測入力!$K:$K,MATCH(E13,予測入力!$D:$D,0))),"")</f>
        <v/>
      </c>
      <c r="G13" s="20" t="str">
        <f>IFERROR(HYPERLINK("#予測入力!" &amp; MATCH(E13,予測入力!$D:$D,0) &amp; ":" &amp; MATCH(E13,予測入力!$D:$D,0),INDEX(予測入力!$G:$G,MATCH(E13,予測入力!$D:$D,0))),"")</f>
        <v/>
      </c>
      <c r="H13" s="24" t="e">
        <f>DATEVALUE(LEFT($K$2,4) &amp; "/3/3")</f>
        <v>#VALUE!</v>
      </c>
      <c r="I13" s="6" t="str">
        <f>IFERROR(HYPERLINK("#予測入力!" &amp; MATCH(H13,予測入力!$D:$D,0) &amp; ":" &amp; MATCH(H13,予測入力!$D:$D,0),INDEX(予測入力!$K:$K,MATCH(H13,予測入力!$D:$D,0))),"")</f>
        <v/>
      </c>
      <c r="J13" s="20" t="str">
        <f>IFERROR(HYPERLINK("#予測入力!" &amp; MATCH(H13,予測入力!$D:$D,0) &amp; ":" &amp; MATCH(H13,予測入力!$D:$D,0),INDEX(予測入力!$G:$G,MATCH(H13,予測入力!$D:$D,0))),"")</f>
        <v/>
      </c>
      <c r="K13" s="24" t="e">
        <f>DATEVALUE(LEFT($K$2,4) &amp; "/4/3")</f>
        <v>#VALUE!</v>
      </c>
      <c r="L13" s="6" t="str">
        <f>IFERROR(HYPERLINK("#予測入力!" &amp; MATCH(K13,予測入力!$D:$D,0) &amp; ":" &amp; MATCH(K13,予測入力!$D:$D,0),INDEX(予測入力!$K:$K,MATCH(K13,予測入力!$D:$D,0))),"")</f>
        <v/>
      </c>
      <c r="M13" s="20" t="str">
        <f>IFERROR(HYPERLINK("#予測入力!" &amp; MATCH(K13,予測入力!$D:$D,0) &amp; ":" &amp; MATCH(K13,予測入力!$D:$D,0),INDEX(予測入力!$G:$G,MATCH(K13,予測入力!$D:$D,0))),"")</f>
        <v/>
      </c>
      <c r="N13" s="24" t="e">
        <f>DATEVALUE(LEFT($K$2,4) &amp; "/5/3")</f>
        <v>#VALUE!</v>
      </c>
      <c r="O13" s="6" t="str">
        <f>IFERROR(HYPERLINK("#予測入力!" &amp; MATCH(N13,予測入力!$D:$D,0) &amp; ":" &amp; MATCH(N13,予測入力!$D:$D,0),INDEX(予測入力!$K:$K,MATCH(N13,予測入力!$D:$D,0))),"")</f>
        <v/>
      </c>
      <c r="P13" s="20" t="str">
        <f>IFERROR(HYPERLINK("#予測入力!" &amp; MATCH(N13,予測入力!$D:$D,0) &amp; ":" &amp; MATCH(N13,予測入力!$D:$D,0),INDEX(予測入力!$G:$G,MATCH(N13,予測入力!$D:$D,0))),"")</f>
        <v/>
      </c>
      <c r="Q13" s="24" t="e">
        <f>DATEVALUE(LEFT($K$2,4) &amp; "/6/3")</f>
        <v>#VALUE!</v>
      </c>
      <c r="R13" s="6" t="str">
        <f>IFERROR(HYPERLINK("#予測入力!" &amp; MATCH(Q13,予測入力!$D:$D,0) &amp; ":" &amp; MATCH(Q13,予測入力!$D:$D,0),INDEX(予測入力!$K:$K,MATCH(Q13,予測入力!$D:$D,0))),"")</f>
        <v/>
      </c>
      <c r="S13" s="20" t="str">
        <f>IFERROR(HYPERLINK("#予測入力!" &amp; MATCH(Q13,予測入力!$D:$D,0) &amp; ":" &amp; MATCH(Q13,予測入力!$D:$D,0),INDEX(予測入力!$G:$G,MATCH(Q13,予測入力!$D:$D,0))),"")</f>
        <v/>
      </c>
      <c r="T13" s="24" t="e">
        <f>DATEVALUE(LEFT($K$2,4) &amp; "/7/3")</f>
        <v>#VALUE!</v>
      </c>
      <c r="U13" s="6" t="str">
        <f>IFERROR(HYPERLINK("#予測入力!" &amp; MATCH(T13,予測入力!$D:$D,0) &amp; ":" &amp; MATCH(T13,予測入力!$D:$D,0),INDEX(予測入力!$K:$K,MATCH(T13,予測入力!$D:$D,0))),"")</f>
        <v/>
      </c>
      <c r="V13" s="20" t="str">
        <f>IFERROR(HYPERLINK("#予測入力!" &amp; MATCH(T13,予測入力!$D:$D,0) &amp; ":" &amp; MATCH(T13,予測入力!$D:$D,0),INDEX(予測入力!$G:$G,MATCH(T13,予測入力!$D:$D,0))),"")</f>
        <v/>
      </c>
      <c r="W13" s="24" t="e">
        <f>DATEVALUE(LEFT($K$2,4) &amp; "/8/3")</f>
        <v>#VALUE!</v>
      </c>
      <c r="X13" s="6" t="str">
        <f>IFERROR(HYPERLINK("#予測入力!" &amp; MATCH(W13,予測入力!$D:$D,0) &amp; ":" &amp; MATCH(W13,予測入力!$D:$D,0),INDEX(予測入力!$K:$K,MATCH(W13,予測入力!$D:$D,0))),"")</f>
        <v/>
      </c>
      <c r="Y13" s="20" t="str">
        <f>IFERROR(HYPERLINK("#予測入力!" &amp; MATCH(W13,予測入力!$D:$D,0) &amp; ":" &amp; MATCH(W13,予測入力!$D:$D,0),INDEX(予測入力!$G:$G,MATCH(W13,予測入力!$D:$D,0))),"")</f>
        <v/>
      </c>
      <c r="Z13" s="24" t="e">
        <f>DATEVALUE(LEFT($K$2,4) &amp; "/9/3")</f>
        <v>#VALUE!</v>
      </c>
      <c r="AA13" s="6" t="str">
        <f>IFERROR(HYPERLINK("#予測入力!" &amp; MATCH(Z13,予測入力!$D:$D,0) &amp; ":" &amp; MATCH(Z13,予測入力!$D:$D,0),INDEX(予測入力!$K:$K,MATCH(Z13,予測入力!$D:$D,0))),"")</f>
        <v/>
      </c>
      <c r="AB13" s="20" t="str">
        <f>IFERROR(HYPERLINK("#予測入力!" &amp; MATCH(Z13,予測入力!$D:$D,0) &amp; ":" &amp; MATCH(Z13,予測入力!$D:$D,0),INDEX(予測入力!$G:$G,MATCH(Z13,予測入力!$D:$D,0))),"")</f>
        <v/>
      </c>
      <c r="AC13" s="24" t="e">
        <f>DATEVALUE(LEFT($K$2,4) &amp; "/10/3")</f>
        <v>#VALUE!</v>
      </c>
      <c r="AD13" s="6" t="str">
        <f>IFERROR(HYPERLINK("#予測入力!" &amp; MATCH(AC13,予測入力!$D:$D,0) &amp; ":" &amp; MATCH(AC13,予測入力!$D:$D,0),INDEX(予測入力!$K:$K,MATCH(AC13,予測入力!$D:$D,0))),"")</f>
        <v/>
      </c>
      <c r="AE13" s="20" t="str">
        <f>IFERROR(HYPERLINK("#予測入力!" &amp; MATCH(AC13,予測入力!$D:$D,0) &amp; ":" &amp; MATCH(AC13,予測入力!$D:$D,0),INDEX(予測入力!$G:$G,MATCH(AC13,予測入力!$D:$D,0))),"")</f>
        <v/>
      </c>
      <c r="AF13" s="24" t="e">
        <f>DATEVALUE(LEFT($K$2,4) &amp; "/11/3")</f>
        <v>#VALUE!</v>
      </c>
      <c r="AG13" s="6" t="str">
        <f>IFERROR(HYPERLINK("#予測入力!" &amp; MATCH(AF13,予測入力!$D:$D,0) &amp; ":" &amp; MATCH(AF13,予測入力!$D:$D,0),INDEX(予測入力!$K:$K,MATCH(AF13,予測入力!$D:$D,0))),"")</f>
        <v/>
      </c>
      <c r="AH13" s="20" t="str">
        <f>IFERROR(HYPERLINK("#予測入力!" &amp; MATCH(AF13,予測入力!$D:$D,0) &amp; ":" &amp; MATCH(AF13,予測入力!$D:$D,0),INDEX(予測入力!$G:$G,MATCH(AF13,予測入力!$D:$D,0))),"")</f>
        <v/>
      </c>
      <c r="AI13" s="24" t="e">
        <f>DATEVALUE(LEFT($K$2,4) &amp; "/12/3")</f>
        <v>#VALUE!</v>
      </c>
      <c r="AJ13" s="6" t="str">
        <f>IFERROR(HYPERLINK("#予測入力!" &amp; MATCH(AI13,予測入力!$D:$D,0) &amp; ":" &amp; MATCH(AI13,予測入力!$D:$D,0),INDEX(予測入力!$K:$K,MATCH(AI13,予測入力!$D:$D,0))),"")</f>
        <v/>
      </c>
      <c r="AK13" s="2" t="str">
        <f>IFERROR(HYPERLINK("#予測入力!" &amp; MATCH(AI13,予測入力!$D:$D,0) &amp; ":" &amp; MATCH(AI13,予測入力!$D:$D,0),INDEX(予測入力!$G:$G,MATCH(AI13,予測入力!$D:$D,0))),"")</f>
        <v/>
      </c>
    </row>
    <row r="14" spans="2:37" ht="15" customHeight="1" x14ac:dyDescent="0.4">
      <c r="B14" s="3" t="e">
        <f>DATEVALUE(LEFT($K$2,4) &amp; "/1/4")</f>
        <v>#VALUE!</v>
      </c>
      <c r="C14" s="6" t="str">
        <f>IFERROR(HYPERLINK("#予測入力!" &amp; MATCH(B14,予測入力!$D:$D,0) &amp; ":" &amp; MATCH(B14,予測入力!$D:$D,0),INDEX(予測入力!$K:$K,MATCH(B14,予測入力!$D:$D,0))),"")</f>
        <v/>
      </c>
      <c r="D14" s="20" t="str">
        <f>IFERROR(HYPERLINK("#予測入力!" &amp; MATCH(B14,予測入力!$D:$D,0) &amp; ":" &amp; MATCH(B14,予測入力!$D:$D,0),INDEX(予測入力!$G:$G,MATCH(B14,予測入力!$D:$D,0))),"")</f>
        <v/>
      </c>
      <c r="E14" s="24" t="e">
        <f>DATEVALUE(LEFT($K$2,4) &amp; "/2/4")</f>
        <v>#VALUE!</v>
      </c>
      <c r="F14" s="6" t="str">
        <f>IFERROR(HYPERLINK("#予測入力!" &amp; MATCH(E14,予測入力!$D:$D,0) &amp; ":" &amp; MATCH(E14,予測入力!$D:$D,0),INDEX(予測入力!$K:$K,MATCH(E14,予測入力!$D:$D,0))),"")</f>
        <v/>
      </c>
      <c r="G14" s="20" t="str">
        <f>IFERROR(HYPERLINK("#予測入力!" &amp; MATCH(E14,予測入力!$D:$D,0) &amp; ":" &amp; MATCH(E14,予測入力!$D:$D,0),INDEX(予測入力!$G:$G,MATCH(E14,予測入力!$D:$D,0))),"")</f>
        <v/>
      </c>
      <c r="H14" s="24" t="e">
        <f>DATEVALUE(LEFT($K$2,4) &amp; "/3/4")</f>
        <v>#VALUE!</v>
      </c>
      <c r="I14" s="6" t="str">
        <f>IFERROR(HYPERLINK("#予測入力!" &amp; MATCH(H14,予測入力!$D:$D,0) &amp; ":" &amp; MATCH(H14,予測入力!$D:$D,0),INDEX(予測入力!$K:$K,MATCH(H14,予測入力!$D:$D,0))),"")</f>
        <v/>
      </c>
      <c r="J14" s="20" t="str">
        <f>IFERROR(HYPERLINK("#予測入力!" &amp; MATCH(H14,予測入力!$D:$D,0) &amp; ":" &amp; MATCH(H14,予測入力!$D:$D,0),INDEX(予測入力!$G:$G,MATCH(H14,予測入力!$D:$D,0))),"")</f>
        <v/>
      </c>
      <c r="K14" s="24" t="e">
        <f>DATEVALUE(LEFT($K$2,4) &amp; "/4/4")</f>
        <v>#VALUE!</v>
      </c>
      <c r="L14" s="6" t="str">
        <f>IFERROR(HYPERLINK("#予測入力!" &amp; MATCH(K14,予測入力!$D:$D,0) &amp; ":" &amp; MATCH(K14,予測入力!$D:$D,0),INDEX(予測入力!$K:$K,MATCH(K14,予測入力!$D:$D,0))),"")</f>
        <v/>
      </c>
      <c r="M14" s="20" t="str">
        <f>IFERROR(HYPERLINK("#予測入力!" &amp; MATCH(K14,予測入力!$D:$D,0) &amp; ":" &amp; MATCH(K14,予測入力!$D:$D,0),INDEX(予測入力!$G:$G,MATCH(K14,予測入力!$D:$D,0))),"")</f>
        <v/>
      </c>
      <c r="N14" s="24" t="e">
        <f>DATEVALUE(LEFT($K$2,4) &amp; "/5/4")</f>
        <v>#VALUE!</v>
      </c>
      <c r="O14" s="6" t="str">
        <f>IFERROR(HYPERLINK("#予測入力!" &amp; MATCH(N14,予測入力!$D:$D,0) &amp; ":" &amp; MATCH(N14,予測入力!$D:$D,0),INDEX(予測入力!$K:$K,MATCH(N14,予測入力!$D:$D,0))),"")</f>
        <v/>
      </c>
      <c r="P14" s="20" t="str">
        <f>IFERROR(HYPERLINK("#予測入力!" &amp; MATCH(N14,予測入力!$D:$D,0) &amp; ":" &amp; MATCH(N14,予測入力!$D:$D,0),INDEX(予測入力!$G:$G,MATCH(N14,予測入力!$D:$D,0))),"")</f>
        <v/>
      </c>
      <c r="Q14" s="24" t="e">
        <f>DATEVALUE(LEFT($K$2,4) &amp; "/6/4")</f>
        <v>#VALUE!</v>
      </c>
      <c r="R14" s="6" t="str">
        <f>IFERROR(HYPERLINK("#予測入力!" &amp; MATCH(Q14,予測入力!$D:$D,0) &amp; ":" &amp; MATCH(Q14,予測入力!$D:$D,0),INDEX(予測入力!$K:$K,MATCH(Q14,予測入力!$D:$D,0))),"")</f>
        <v/>
      </c>
      <c r="S14" s="20" t="str">
        <f>IFERROR(HYPERLINK("#予測入力!" &amp; MATCH(Q14,予測入力!$D:$D,0) &amp; ":" &amp; MATCH(Q14,予測入力!$D:$D,0),INDEX(予測入力!$G:$G,MATCH(Q14,予測入力!$D:$D,0))),"")</f>
        <v/>
      </c>
      <c r="T14" s="24" t="e">
        <f>DATEVALUE(LEFT($K$2,4) &amp; "/7/4")</f>
        <v>#VALUE!</v>
      </c>
      <c r="U14" s="6" t="str">
        <f>IFERROR(HYPERLINK("#予測入力!" &amp; MATCH(T14,予測入力!$D:$D,0) &amp; ":" &amp; MATCH(T14,予測入力!$D:$D,0),INDEX(予測入力!$K:$K,MATCH(T14,予測入力!$D:$D,0))),"")</f>
        <v/>
      </c>
      <c r="V14" s="20" t="str">
        <f>IFERROR(HYPERLINK("#予測入力!" &amp; MATCH(T14,予測入力!$D:$D,0) &amp; ":" &amp; MATCH(T14,予測入力!$D:$D,0),INDEX(予測入力!$G:$G,MATCH(T14,予測入力!$D:$D,0))),"")</f>
        <v/>
      </c>
      <c r="W14" s="24" t="e">
        <f>DATEVALUE(LEFT($K$2,4) &amp; "/8/4")</f>
        <v>#VALUE!</v>
      </c>
      <c r="X14" s="6" t="str">
        <f>IFERROR(HYPERLINK("#予測入力!" &amp; MATCH(W14,予測入力!$D:$D,0) &amp; ":" &amp; MATCH(W14,予測入力!$D:$D,0),INDEX(予測入力!$K:$K,MATCH(W14,予測入力!$D:$D,0))),"")</f>
        <v/>
      </c>
      <c r="Y14" s="20" t="str">
        <f>IFERROR(HYPERLINK("#予測入力!" &amp; MATCH(W14,予測入力!$D:$D,0) &amp; ":" &amp; MATCH(W14,予測入力!$D:$D,0),INDEX(予測入力!$G:$G,MATCH(W14,予測入力!$D:$D,0))),"")</f>
        <v/>
      </c>
      <c r="Z14" s="24" t="e">
        <f>DATEVALUE(LEFT($K$2,4) &amp; "/9/4")</f>
        <v>#VALUE!</v>
      </c>
      <c r="AA14" s="6" t="str">
        <f>IFERROR(HYPERLINK("#予測入力!" &amp; MATCH(Z14,予測入力!$D:$D,0) &amp; ":" &amp; MATCH(Z14,予測入力!$D:$D,0),INDEX(予測入力!$K:$K,MATCH(Z14,予測入力!$D:$D,0))),"")</f>
        <v/>
      </c>
      <c r="AB14" s="20" t="str">
        <f>IFERROR(HYPERLINK("#予測入力!" &amp; MATCH(Z14,予測入力!$D:$D,0) &amp; ":" &amp; MATCH(Z14,予測入力!$D:$D,0),INDEX(予測入力!$G:$G,MATCH(Z14,予測入力!$D:$D,0))),"")</f>
        <v/>
      </c>
      <c r="AC14" s="24" t="e">
        <f>DATEVALUE(LEFT($K$2,4) &amp; "/10/4")</f>
        <v>#VALUE!</v>
      </c>
      <c r="AD14" s="6" t="str">
        <f>IFERROR(HYPERLINK("#予測入力!" &amp; MATCH(AC14,予測入力!$D:$D,0) &amp; ":" &amp; MATCH(AC14,予測入力!$D:$D,0),INDEX(予測入力!$K:$K,MATCH(AC14,予測入力!$D:$D,0))),"")</f>
        <v/>
      </c>
      <c r="AE14" s="20" t="str">
        <f>IFERROR(HYPERLINK("#予測入力!" &amp; MATCH(AC14,予測入力!$D:$D,0) &amp; ":" &amp; MATCH(AC14,予測入力!$D:$D,0),INDEX(予測入力!$G:$G,MATCH(AC14,予測入力!$D:$D,0))),"")</f>
        <v/>
      </c>
      <c r="AF14" s="24" t="e">
        <f>DATEVALUE(LEFT($K$2,4) &amp; "/11/4")</f>
        <v>#VALUE!</v>
      </c>
      <c r="AG14" s="6" t="str">
        <f>IFERROR(HYPERLINK("#予測入力!" &amp; MATCH(AF14,予測入力!$D:$D,0) &amp; ":" &amp; MATCH(AF14,予測入力!$D:$D,0),INDEX(予測入力!$K:$K,MATCH(AF14,予測入力!$D:$D,0))),"")</f>
        <v/>
      </c>
      <c r="AH14" s="20" t="str">
        <f>IFERROR(HYPERLINK("#予測入力!" &amp; MATCH(AF14,予測入力!$D:$D,0) &amp; ":" &amp; MATCH(AF14,予測入力!$D:$D,0),INDEX(予測入力!$G:$G,MATCH(AF14,予測入力!$D:$D,0))),"")</f>
        <v/>
      </c>
      <c r="AI14" s="24" t="e">
        <f>DATEVALUE(LEFT($K$2,4) &amp; "/12/4")</f>
        <v>#VALUE!</v>
      </c>
      <c r="AJ14" s="6" t="str">
        <f>IFERROR(HYPERLINK("#予測入力!" &amp; MATCH(AI14,予測入力!$D:$D,0) &amp; ":" &amp; MATCH(AI14,予測入力!$D:$D,0),INDEX(予測入力!$K:$K,MATCH(AI14,予測入力!$D:$D,0))),"")</f>
        <v/>
      </c>
      <c r="AK14" s="2" t="str">
        <f>IFERROR(HYPERLINK("#予測入力!" &amp; MATCH(AI14,予測入力!$D:$D,0) &amp; ":" &amp; MATCH(AI14,予測入力!$D:$D,0),INDEX(予測入力!$G:$G,MATCH(AI14,予測入力!$D:$D,0))),"")</f>
        <v/>
      </c>
    </row>
    <row r="15" spans="2:37" ht="15" customHeight="1" x14ac:dyDescent="0.4">
      <c r="B15" s="3" t="e">
        <f>DATEVALUE(LEFT($K$2,4) &amp; "/1/5")</f>
        <v>#VALUE!</v>
      </c>
      <c r="C15" s="6" t="str">
        <f>IFERROR(HYPERLINK("#予測入力!" &amp; MATCH(B15,予測入力!$D:$D,0) &amp; ":" &amp; MATCH(B15,予測入力!$D:$D,0),INDEX(予測入力!$K:$K,MATCH(B15,予測入力!$D:$D,0))),"")</f>
        <v/>
      </c>
      <c r="D15" s="20" t="str">
        <f>IFERROR(HYPERLINK("#予測入力!" &amp; MATCH(B15,予測入力!$D:$D,0) &amp; ":" &amp; MATCH(B15,予測入力!$D:$D,0),INDEX(予測入力!$G:$G,MATCH(B15,予測入力!$D:$D,0))),"")</f>
        <v/>
      </c>
      <c r="E15" s="24" t="e">
        <f>DATEVALUE(LEFT($K$2,4) &amp; "/2/5")</f>
        <v>#VALUE!</v>
      </c>
      <c r="F15" s="6" t="str">
        <f>IFERROR(HYPERLINK("#予測入力!" &amp; MATCH(E15,予測入力!$D:$D,0) &amp; ":" &amp; MATCH(E15,予測入力!$D:$D,0),INDEX(予測入力!$K:$K,MATCH(E15,予測入力!$D:$D,0))),"")</f>
        <v/>
      </c>
      <c r="G15" s="20" t="str">
        <f>IFERROR(HYPERLINK("#予測入力!" &amp; MATCH(E15,予測入力!$D:$D,0) &amp; ":" &amp; MATCH(E15,予測入力!$D:$D,0),INDEX(予測入力!$G:$G,MATCH(E15,予測入力!$D:$D,0))),"")</f>
        <v/>
      </c>
      <c r="H15" s="24" t="e">
        <f>DATEVALUE(LEFT($K$2,4) &amp; "/3/5")</f>
        <v>#VALUE!</v>
      </c>
      <c r="I15" s="6" t="str">
        <f>IFERROR(HYPERLINK("#予測入力!" &amp; MATCH(H15,予測入力!$D:$D,0) &amp; ":" &amp; MATCH(H15,予測入力!$D:$D,0),INDEX(予測入力!$K:$K,MATCH(H15,予測入力!$D:$D,0))),"")</f>
        <v/>
      </c>
      <c r="J15" s="20" t="str">
        <f>IFERROR(HYPERLINK("#予測入力!" &amp; MATCH(H15,予測入力!$D:$D,0) &amp; ":" &amp; MATCH(H15,予測入力!$D:$D,0),INDEX(予測入力!$G:$G,MATCH(H15,予測入力!$D:$D,0))),"")</f>
        <v/>
      </c>
      <c r="K15" s="24" t="e">
        <f>DATEVALUE(LEFT($K$2,4) &amp; "/4/5")</f>
        <v>#VALUE!</v>
      </c>
      <c r="L15" s="6" t="str">
        <f>IFERROR(HYPERLINK("#予測入力!" &amp; MATCH(K15,予測入力!$D:$D,0) &amp; ":" &amp; MATCH(K15,予測入力!$D:$D,0),INDEX(予測入力!$K:$K,MATCH(K15,予測入力!$D:$D,0))),"")</f>
        <v/>
      </c>
      <c r="M15" s="20" t="str">
        <f>IFERROR(HYPERLINK("#予測入力!" &amp; MATCH(K15,予測入力!$D:$D,0) &amp; ":" &amp; MATCH(K15,予測入力!$D:$D,0),INDEX(予測入力!$G:$G,MATCH(K15,予測入力!$D:$D,0))),"")</f>
        <v/>
      </c>
      <c r="N15" s="24" t="e">
        <f>DATEVALUE(LEFT($K$2,4) &amp; "/5/5")</f>
        <v>#VALUE!</v>
      </c>
      <c r="O15" s="6" t="str">
        <f>IFERROR(HYPERLINK("#予測入力!" &amp; MATCH(N15,予測入力!$D:$D,0) &amp; ":" &amp; MATCH(N15,予測入力!$D:$D,0),INDEX(予測入力!$K:$K,MATCH(N15,予測入力!$D:$D,0))),"")</f>
        <v/>
      </c>
      <c r="P15" s="20" t="str">
        <f>IFERROR(HYPERLINK("#予測入力!" &amp; MATCH(N15,予測入力!$D:$D,0) &amp; ":" &amp; MATCH(N15,予測入力!$D:$D,0),INDEX(予測入力!$G:$G,MATCH(N15,予測入力!$D:$D,0))),"")</f>
        <v/>
      </c>
      <c r="Q15" s="24" t="e">
        <f>DATEVALUE(LEFT($K$2,4) &amp; "/6/5")</f>
        <v>#VALUE!</v>
      </c>
      <c r="R15" s="6" t="str">
        <f>IFERROR(HYPERLINK("#予測入力!" &amp; MATCH(Q15,予測入力!$D:$D,0) &amp; ":" &amp; MATCH(Q15,予測入力!$D:$D,0),INDEX(予測入力!$K:$K,MATCH(Q15,予測入力!$D:$D,0))),"")</f>
        <v/>
      </c>
      <c r="S15" s="20" t="str">
        <f>IFERROR(HYPERLINK("#予測入力!" &amp; MATCH(Q15,予測入力!$D:$D,0) &amp; ":" &amp; MATCH(Q15,予測入力!$D:$D,0),INDEX(予測入力!$G:$G,MATCH(Q15,予測入力!$D:$D,0))),"")</f>
        <v/>
      </c>
      <c r="T15" s="24" t="e">
        <f>DATEVALUE(LEFT($K$2,4) &amp; "/7/5")</f>
        <v>#VALUE!</v>
      </c>
      <c r="U15" s="6" t="str">
        <f>IFERROR(HYPERLINK("#予測入力!" &amp; MATCH(T15,予測入力!$D:$D,0) &amp; ":" &amp; MATCH(T15,予測入力!$D:$D,0),INDEX(予測入力!$K:$K,MATCH(T15,予測入力!$D:$D,0))),"")</f>
        <v/>
      </c>
      <c r="V15" s="20" t="str">
        <f>IFERROR(HYPERLINK("#予測入力!" &amp; MATCH(T15,予測入力!$D:$D,0) &amp; ":" &amp; MATCH(T15,予測入力!$D:$D,0),INDEX(予測入力!$G:$G,MATCH(T15,予測入力!$D:$D,0))),"")</f>
        <v/>
      </c>
      <c r="W15" s="24" t="e">
        <f>DATEVALUE(LEFT($K$2,4) &amp; "/8/5")</f>
        <v>#VALUE!</v>
      </c>
      <c r="X15" s="6" t="str">
        <f>IFERROR(HYPERLINK("#予測入力!" &amp; MATCH(W15,予測入力!$D:$D,0) &amp; ":" &amp; MATCH(W15,予測入力!$D:$D,0),INDEX(予測入力!$K:$K,MATCH(W15,予測入力!$D:$D,0))),"")</f>
        <v/>
      </c>
      <c r="Y15" s="20" t="str">
        <f>IFERROR(HYPERLINK("#予測入力!" &amp; MATCH(W15,予測入力!$D:$D,0) &amp; ":" &amp; MATCH(W15,予測入力!$D:$D,0),INDEX(予測入力!$G:$G,MATCH(W15,予測入力!$D:$D,0))),"")</f>
        <v/>
      </c>
      <c r="Z15" s="24" t="e">
        <f>DATEVALUE(LEFT($K$2,4) &amp; "/9/5")</f>
        <v>#VALUE!</v>
      </c>
      <c r="AA15" s="6" t="str">
        <f>IFERROR(HYPERLINK("#予測入力!" &amp; MATCH(Z15,予測入力!$D:$D,0) &amp; ":" &amp; MATCH(Z15,予測入力!$D:$D,0),INDEX(予測入力!$K:$K,MATCH(Z15,予測入力!$D:$D,0))),"")</f>
        <v/>
      </c>
      <c r="AB15" s="20" t="str">
        <f>IFERROR(HYPERLINK("#予測入力!" &amp; MATCH(Z15,予測入力!$D:$D,0) &amp; ":" &amp; MATCH(Z15,予測入力!$D:$D,0),INDEX(予測入力!$G:$G,MATCH(Z15,予測入力!$D:$D,0))),"")</f>
        <v/>
      </c>
      <c r="AC15" s="24" t="e">
        <f>DATEVALUE(LEFT($K$2,4) &amp; "/10/5")</f>
        <v>#VALUE!</v>
      </c>
      <c r="AD15" s="6" t="str">
        <f>IFERROR(HYPERLINK("#予測入力!" &amp; MATCH(AC15,予測入力!$D:$D,0) &amp; ":" &amp; MATCH(AC15,予測入力!$D:$D,0),INDEX(予測入力!$K:$K,MATCH(AC15,予測入力!$D:$D,0))),"")</f>
        <v/>
      </c>
      <c r="AE15" s="20" t="str">
        <f>IFERROR(HYPERLINK("#予測入力!" &amp; MATCH(AC15,予測入力!$D:$D,0) &amp; ":" &amp; MATCH(AC15,予測入力!$D:$D,0),INDEX(予測入力!$G:$G,MATCH(AC15,予測入力!$D:$D,0))),"")</f>
        <v/>
      </c>
      <c r="AF15" s="24" t="e">
        <f>DATEVALUE(LEFT($K$2,4) &amp; "/11/5")</f>
        <v>#VALUE!</v>
      </c>
      <c r="AG15" s="6" t="str">
        <f>IFERROR(HYPERLINK("#予測入力!" &amp; MATCH(AF15,予測入力!$D:$D,0) &amp; ":" &amp; MATCH(AF15,予測入力!$D:$D,0),INDEX(予測入力!$K:$K,MATCH(AF15,予測入力!$D:$D,0))),"")</f>
        <v/>
      </c>
      <c r="AH15" s="20" t="str">
        <f>IFERROR(HYPERLINK("#予測入力!" &amp; MATCH(AF15,予測入力!$D:$D,0) &amp; ":" &amp; MATCH(AF15,予測入力!$D:$D,0),INDEX(予測入力!$G:$G,MATCH(AF15,予測入力!$D:$D,0))),"")</f>
        <v/>
      </c>
      <c r="AI15" s="24" t="e">
        <f>DATEVALUE(LEFT($K$2,4) &amp; "/12/5")</f>
        <v>#VALUE!</v>
      </c>
      <c r="AJ15" s="6" t="str">
        <f>IFERROR(HYPERLINK("#予測入力!" &amp; MATCH(AI15,予測入力!$D:$D,0) &amp; ":" &amp; MATCH(AI15,予測入力!$D:$D,0),INDEX(予測入力!$K:$K,MATCH(AI15,予測入力!$D:$D,0))),"")</f>
        <v/>
      </c>
      <c r="AK15" s="2" t="str">
        <f>IFERROR(HYPERLINK("#予測入力!" &amp; MATCH(AI15,予測入力!$D:$D,0) &amp; ":" &amp; MATCH(AI15,予測入力!$D:$D,0),INDEX(予測入力!$G:$G,MATCH(AI15,予測入力!$D:$D,0))),"")</f>
        <v/>
      </c>
    </row>
    <row r="16" spans="2:37" ht="15" customHeight="1" x14ac:dyDescent="0.4">
      <c r="B16" s="3" t="e">
        <f>DATEVALUE(LEFT($K$2,4) &amp; "/1/6")</f>
        <v>#VALUE!</v>
      </c>
      <c r="C16" s="6" t="str">
        <f>IFERROR(HYPERLINK("#予測入力!" &amp; MATCH(B16,予測入力!$D:$D,0) &amp; ":" &amp; MATCH(B16,予測入力!$D:$D,0),INDEX(予測入力!$K:$K,MATCH(B16,予測入力!$D:$D,0))),"")</f>
        <v/>
      </c>
      <c r="D16" s="21" t="str">
        <f>IFERROR(HYPERLINK("#予測入力!" &amp; MATCH(B16,予測入力!$D:$D,0) &amp; ":" &amp; MATCH(B16,予測入力!$D:$D,0),INDEX(予測入力!$G:$G,MATCH(B16,予測入力!$D:$D,0))),"")</f>
        <v/>
      </c>
      <c r="E16" s="24" t="e">
        <f>DATEVALUE(LEFT($K$2,4) &amp; "/2/6")</f>
        <v>#VALUE!</v>
      </c>
      <c r="F16" s="6" t="str">
        <f>IFERROR(HYPERLINK("#予測入力!" &amp; MATCH(E16,予測入力!$D:$D,0) &amp; ":" &amp; MATCH(E16,予測入力!$D:$D,0),INDEX(予測入力!$K:$K,MATCH(E16,予測入力!$D:$D,0))),"")</f>
        <v/>
      </c>
      <c r="G16" s="21" t="str">
        <f>IFERROR(HYPERLINK("#予測入力!" &amp; MATCH(E16,予測入力!$D:$D,0) &amp; ":" &amp; MATCH(E16,予測入力!$D:$D,0),INDEX(予測入力!$G:$G,MATCH(E16,予測入力!$D:$D,0))),"")</f>
        <v/>
      </c>
      <c r="H16" s="24" t="e">
        <f>DATEVALUE(LEFT($K$2,4) &amp; "/3/6")</f>
        <v>#VALUE!</v>
      </c>
      <c r="I16" s="6" t="str">
        <f>IFERROR(HYPERLINK("#予測入力!" &amp; MATCH(H16,予測入力!$D:$D,0) &amp; ":" &amp; MATCH(H16,予測入力!$D:$D,0),INDEX(予測入力!$K:$K,MATCH(H16,予測入力!$D:$D,0))),"")</f>
        <v/>
      </c>
      <c r="J16" s="25" t="str">
        <f>IFERROR(HYPERLINK("#予測入力!" &amp; MATCH(H16,予測入力!$D:$D,0) &amp; ":" &amp; MATCH(H16,予測入力!$D:$D,0),INDEX(予測入力!$G:$G,MATCH(H16,予測入力!$D:$D,0))),"")</f>
        <v/>
      </c>
      <c r="K16" s="24" t="e">
        <f>DATEVALUE(LEFT($K$2,4) &amp; "/4/6")</f>
        <v>#VALUE!</v>
      </c>
      <c r="L16" s="6" t="str">
        <f>IFERROR(HYPERLINK("#予測入力!" &amp; MATCH(K16,予測入力!$D:$D,0) &amp; ":" &amp; MATCH(K16,予測入力!$D:$D,0),INDEX(予測入力!$K:$K,MATCH(K16,予測入力!$D:$D,0))),"")</f>
        <v/>
      </c>
      <c r="M16" s="21" t="str">
        <f>IFERROR(HYPERLINK("#予測入力!" &amp; MATCH(K16,予測入力!$D:$D,0) &amp; ":" &amp; MATCH(K16,予測入力!$D:$D,0),INDEX(予測入力!$G:$G,MATCH(K16,予測入力!$D:$D,0))),"")</f>
        <v/>
      </c>
      <c r="N16" s="24" t="e">
        <f>DATEVALUE(LEFT($K$2,4) &amp; "/5/6")</f>
        <v>#VALUE!</v>
      </c>
      <c r="O16" s="6" t="str">
        <f>IFERROR(HYPERLINK("#予測入力!" &amp; MATCH(N16,予測入力!$D:$D,0) &amp; ":" &amp; MATCH(N16,予測入力!$D:$D,0),INDEX(予測入力!$K:$K,MATCH(N16,予測入力!$D:$D,0))),"")</f>
        <v/>
      </c>
      <c r="P16" s="21" t="str">
        <f>IFERROR(HYPERLINK("#予測入力!" &amp; MATCH(N16,予測入力!$D:$D,0) &amp; ":" &amp; MATCH(N16,予測入力!$D:$D,0),INDEX(予測入力!$G:$G,MATCH(N16,予測入力!$D:$D,0))),"")</f>
        <v/>
      </c>
      <c r="Q16" s="24" t="e">
        <f>DATEVALUE(LEFT($K$2,4) &amp; "/6/6")</f>
        <v>#VALUE!</v>
      </c>
      <c r="R16" s="6" t="str">
        <f>IFERROR(HYPERLINK("#予測入力!" &amp; MATCH(Q16,予測入力!$D:$D,0) &amp; ":" &amp; MATCH(Q16,予測入力!$D:$D,0),INDEX(予測入力!$K:$K,MATCH(Q16,予測入力!$D:$D,0))),"")</f>
        <v/>
      </c>
      <c r="S16" s="21" t="str">
        <f>IFERROR(HYPERLINK("#予測入力!" &amp; MATCH(Q16,予測入力!$D:$D,0) &amp; ":" &amp; MATCH(Q16,予測入力!$D:$D,0),INDEX(予測入力!$G:$G,MATCH(Q16,予測入力!$D:$D,0))),"")</f>
        <v/>
      </c>
      <c r="T16" s="24" t="e">
        <f>DATEVALUE(LEFT($K$2,4) &amp; "/7/6")</f>
        <v>#VALUE!</v>
      </c>
      <c r="U16" s="6" t="str">
        <f>IFERROR(HYPERLINK("#予測入力!" &amp; MATCH(T16,予測入力!$D:$D,0) &amp; ":" &amp; MATCH(T16,予測入力!$D:$D,0),INDEX(予測入力!$K:$K,MATCH(T16,予測入力!$D:$D,0))),"")</f>
        <v/>
      </c>
      <c r="V16" s="21" t="str">
        <f>IFERROR(HYPERLINK("#予測入力!" &amp; MATCH(T16,予測入力!$D:$D,0) &amp; ":" &amp; MATCH(T16,予測入力!$D:$D,0),INDEX(予測入力!$G:$G,MATCH(T16,予測入力!$D:$D,0))),"")</f>
        <v/>
      </c>
      <c r="W16" s="24" t="e">
        <f>DATEVALUE(LEFT($K$2,4) &amp; "/8/6")</f>
        <v>#VALUE!</v>
      </c>
      <c r="X16" s="6" t="str">
        <f>IFERROR(HYPERLINK("#予測入力!" &amp; MATCH(W16,予測入力!$D:$D,0) &amp; ":" &amp; MATCH(W16,予測入力!$D:$D,0),INDEX(予測入力!$K:$K,MATCH(W16,予測入力!$D:$D,0))),"")</f>
        <v/>
      </c>
      <c r="Y16" s="21" t="str">
        <f>IFERROR(HYPERLINK("#予測入力!" &amp; MATCH(W16,予測入力!$D:$D,0) &amp; ":" &amp; MATCH(W16,予測入力!$D:$D,0),INDEX(予測入力!$G:$G,MATCH(W16,予測入力!$D:$D,0))),"")</f>
        <v/>
      </c>
      <c r="Z16" s="24" t="e">
        <f>DATEVALUE(LEFT($K$2,4) &amp; "/9/6")</f>
        <v>#VALUE!</v>
      </c>
      <c r="AA16" s="6" t="str">
        <f>IFERROR(HYPERLINK("#予測入力!" &amp; MATCH(Z16,予測入力!$D:$D,0) &amp; ":" &amp; MATCH(Z16,予測入力!$D:$D,0),INDEX(予測入力!$K:$K,MATCH(Z16,予測入力!$D:$D,0))),"")</f>
        <v/>
      </c>
      <c r="AB16" s="21" t="str">
        <f>IFERROR(HYPERLINK("#予測入力!" &amp; MATCH(Z16,予測入力!$D:$D,0) &amp; ":" &amp; MATCH(Z16,予測入力!$D:$D,0),INDEX(予測入力!$G:$G,MATCH(Z16,予測入力!$D:$D,0))),"")</f>
        <v/>
      </c>
      <c r="AC16" s="24" t="e">
        <f>DATEVALUE(LEFT($K$2,4) &amp; "/10/6")</f>
        <v>#VALUE!</v>
      </c>
      <c r="AD16" s="6" t="str">
        <f>IFERROR(HYPERLINK("#予測入力!" &amp; MATCH(AC16,予測入力!$D:$D,0) &amp; ":" &amp; MATCH(AC16,予測入力!$D:$D,0),INDEX(予測入力!$K:$K,MATCH(AC16,予測入力!$D:$D,0))),"")</f>
        <v/>
      </c>
      <c r="AE16" s="21" t="str">
        <f>IFERROR(HYPERLINK("#予測入力!" &amp; MATCH(AC16,予測入力!$D:$D,0) &amp; ":" &amp; MATCH(AC16,予測入力!$D:$D,0),INDEX(予測入力!$G:$G,MATCH(AC16,予測入力!$D:$D,0))),"")</f>
        <v/>
      </c>
      <c r="AF16" s="24" t="e">
        <f>DATEVALUE(LEFT($K$2,4) &amp; "/11/6")</f>
        <v>#VALUE!</v>
      </c>
      <c r="AG16" s="6" t="str">
        <f>IFERROR(HYPERLINK("#予測入力!" &amp; MATCH(AF16,予測入力!$D:$D,0) &amp; ":" &amp; MATCH(AF16,予測入力!$D:$D,0),INDEX(予測入力!$K:$K,MATCH(AF16,予測入力!$D:$D,0))),"")</f>
        <v/>
      </c>
      <c r="AH16" s="21" t="str">
        <f>IFERROR(HYPERLINK("#予測入力!" &amp; MATCH(AF16,予測入力!$D:$D,0) &amp; ":" &amp; MATCH(AF16,予測入力!$D:$D,0),INDEX(予測入力!$G:$G,MATCH(AF16,予測入力!$D:$D,0))),"")</f>
        <v/>
      </c>
      <c r="AI16" s="24" t="e">
        <f>DATEVALUE(LEFT($K$2,4) &amp; "/12/6")</f>
        <v>#VALUE!</v>
      </c>
      <c r="AJ16" s="6" t="str">
        <f>IFERROR(HYPERLINK("#予測入力!" &amp; MATCH(AI16,予測入力!$D:$D,0) &amp; ":" &amp; MATCH(AI16,予測入力!$D:$D,0),INDEX(予測入力!$K:$K,MATCH(AI16,予測入力!$D:$D,0))),"")</f>
        <v/>
      </c>
      <c r="AK16" s="8" t="str">
        <f>IFERROR(HYPERLINK("#予測入力!" &amp; MATCH(AI16,予測入力!$D:$D,0) &amp; ":" &amp; MATCH(AI16,予測入力!$D:$D,0),INDEX(予測入力!$G:$G,MATCH(AI16,予測入力!$D:$D,0))),"")</f>
        <v/>
      </c>
    </row>
    <row r="17" spans="2:37" ht="15" customHeight="1" x14ac:dyDescent="0.4">
      <c r="B17" s="3" t="e">
        <f>DATEVALUE(LEFT($K$2,4) &amp; "/1/7")</f>
        <v>#VALUE!</v>
      </c>
      <c r="C17" s="6" t="str">
        <f>IFERROR(HYPERLINK("#予測入力!" &amp; MATCH(B17,予測入力!$D:$D,0) &amp; ":" &amp; MATCH(B17,予測入力!$D:$D,0),INDEX(予測入力!$K:$K,MATCH(B17,予測入力!$D:$D,0))),"")</f>
        <v/>
      </c>
      <c r="D17" s="21" t="str">
        <f>IFERROR(HYPERLINK("#予測入力!" &amp; MATCH(B17,予測入力!$D:$D,0) &amp; ":" &amp; MATCH(B17,予測入力!$D:$D,0),INDEX(予測入力!$G:$G,MATCH(B17,予測入力!$D:$D,0))),"")</f>
        <v/>
      </c>
      <c r="E17" s="24" t="e">
        <f>DATEVALUE(LEFT($K$2,4) &amp; "/2/7")</f>
        <v>#VALUE!</v>
      </c>
      <c r="F17" s="6" t="str">
        <f>IFERROR(HYPERLINK("#予測入力!" &amp; MATCH(E17,予測入力!$D:$D,0) &amp; ":" &amp; MATCH(E17,予測入力!$D:$D,0),INDEX(予測入力!$K:$K,MATCH(E17,予測入力!$D:$D,0))),"")</f>
        <v/>
      </c>
      <c r="G17" s="21" t="str">
        <f>IFERROR(HYPERLINK("#予測入力!" &amp; MATCH(E17,予測入力!$D:$D,0) &amp; ":" &amp; MATCH(E17,予測入力!$D:$D,0),INDEX(予測入力!$G:$G,MATCH(E17,予測入力!$D:$D,0))),"")</f>
        <v/>
      </c>
      <c r="H17" s="24" t="e">
        <f>DATEVALUE(LEFT($K$2,4) &amp; "/3/7")</f>
        <v>#VALUE!</v>
      </c>
      <c r="I17" s="6" t="str">
        <f>IFERROR(HYPERLINK("#予測入力!" &amp; MATCH(H17,予測入力!$D:$D,0) &amp; ":" &amp; MATCH(H17,予測入力!$D:$D,0),INDEX(予測入力!$K:$K,MATCH(H17,予測入力!$D:$D,0))),"")</f>
        <v/>
      </c>
      <c r="J17" s="25" t="str">
        <f>IFERROR(HYPERLINK("#予測入力!" &amp; MATCH(H17,予測入力!$D:$D,0) &amp; ":" &amp; MATCH(H17,予測入力!$D:$D,0),INDEX(予測入力!$G:$G,MATCH(H17,予測入力!$D:$D,0))),"")</f>
        <v/>
      </c>
      <c r="K17" s="24" t="e">
        <f>DATEVALUE(LEFT($K$2,4) &amp; "/4/7")</f>
        <v>#VALUE!</v>
      </c>
      <c r="L17" s="6" t="str">
        <f>IFERROR(HYPERLINK("#予測入力!" &amp; MATCH(K17,予測入力!$D:$D,0) &amp; ":" &amp; MATCH(K17,予測入力!$D:$D,0),INDEX(予測入力!$K:$K,MATCH(K17,予測入力!$D:$D,0))),"")</f>
        <v/>
      </c>
      <c r="M17" s="21" t="str">
        <f>IFERROR(HYPERLINK("#予測入力!" &amp; MATCH(K17,予測入力!$D:$D,0) &amp; ":" &amp; MATCH(K17,予測入力!$D:$D,0),INDEX(予測入力!$G:$G,MATCH(K17,予測入力!$D:$D,0))),"")</f>
        <v/>
      </c>
      <c r="N17" s="24" t="e">
        <f>DATEVALUE(LEFT($K$2,4) &amp; "/5/7")</f>
        <v>#VALUE!</v>
      </c>
      <c r="O17" s="6" t="str">
        <f>IFERROR(HYPERLINK("#予測入力!" &amp; MATCH(N17,予測入力!$D:$D,0) &amp; ":" &amp; MATCH(N17,予測入力!$D:$D,0),INDEX(予測入力!$K:$K,MATCH(N17,予測入力!$D:$D,0))),"")</f>
        <v/>
      </c>
      <c r="P17" s="21" t="str">
        <f>IFERROR(HYPERLINK("#予測入力!" &amp; MATCH(N17,予測入力!$D:$D,0) &amp; ":" &amp; MATCH(N17,予測入力!$D:$D,0),INDEX(予測入力!$G:$G,MATCH(N17,予測入力!$D:$D,0))),"")</f>
        <v/>
      </c>
      <c r="Q17" s="24" t="e">
        <f>DATEVALUE(LEFT($K$2,4) &amp; "/6/7")</f>
        <v>#VALUE!</v>
      </c>
      <c r="R17" s="6" t="str">
        <f>IFERROR(HYPERLINK("#予測入力!" &amp; MATCH(Q17,予測入力!$D:$D,0) &amp; ":" &amp; MATCH(Q17,予測入力!$D:$D,0),INDEX(予測入力!$K:$K,MATCH(Q17,予測入力!$D:$D,0))),"")</f>
        <v/>
      </c>
      <c r="S17" s="21" t="str">
        <f>IFERROR(HYPERLINK("#予測入力!" &amp; MATCH(Q17,予測入力!$D:$D,0) &amp; ":" &amp; MATCH(Q17,予測入力!$D:$D,0),INDEX(予測入力!$G:$G,MATCH(Q17,予測入力!$D:$D,0))),"")</f>
        <v/>
      </c>
      <c r="T17" s="24" t="e">
        <f>DATEVALUE(LEFT($K$2,4) &amp; "/7/7")</f>
        <v>#VALUE!</v>
      </c>
      <c r="U17" s="6" t="str">
        <f>IFERROR(HYPERLINK("#予測入力!" &amp; MATCH(T17,予測入力!$D:$D,0) &amp; ":" &amp; MATCH(T17,予測入力!$D:$D,0),INDEX(予測入力!$K:$K,MATCH(T17,予測入力!$D:$D,0))),"")</f>
        <v/>
      </c>
      <c r="V17" s="21" t="str">
        <f>IFERROR(HYPERLINK("#予測入力!" &amp; MATCH(T17,予測入力!$D:$D,0) &amp; ":" &amp; MATCH(T17,予測入力!$D:$D,0),INDEX(予測入力!$G:$G,MATCH(T17,予測入力!$D:$D,0))),"")</f>
        <v/>
      </c>
      <c r="W17" s="24" t="e">
        <f>DATEVALUE(LEFT($K$2,4) &amp; "/8/7")</f>
        <v>#VALUE!</v>
      </c>
      <c r="X17" s="6" t="str">
        <f>IFERROR(HYPERLINK("#予測入力!" &amp; MATCH(W17,予測入力!$D:$D,0) &amp; ":" &amp; MATCH(W17,予測入力!$D:$D,0),INDEX(予測入力!$K:$K,MATCH(W17,予測入力!$D:$D,0))),"")</f>
        <v/>
      </c>
      <c r="Y17" s="21" t="str">
        <f>IFERROR(HYPERLINK("#予測入力!" &amp; MATCH(W17,予測入力!$D:$D,0) &amp; ":" &amp; MATCH(W17,予測入力!$D:$D,0),INDEX(予測入力!$G:$G,MATCH(W17,予測入力!$D:$D,0))),"")</f>
        <v/>
      </c>
      <c r="Z17" s="24" t="e">
        <f>DATEVALUE(LEFT($K$2,4) &amp; "/9/7")</f>
        <v>#VALUE!</v>
      </c>
      <c r="AA17" s="6" t="str">
        <f>IFERROR(HYPERLINK("#予測入力!" &amp; MATCH(Z17,予測入力!$D:$D,0) &amp; ":" &amp; MATCH(Z17,予測入力!$D:$D,0),INDEX(予測入力!$K:$K,MATCH(Z17,予測入力!$D:$D,0))),"")</f>
        <v/>
      </c>
      <c r="AB17" s="21" t="str">
        <f>IFERROR(HYPERLINK("#予測入力!" &amp; MATCH(Z17,予測入力!$D:$D,0) &amp; ":" &amp; MATCH(Z17,予測入力!$D:$D,0),INDEX(予測入力!$G:$G,MATCH(Z17,予測入力!$D:$D,0))),"")</f>
        <v/>
      </c>
      <c r="AC17" s="24" t="e">
        <f>DATEVALUE(LEFT($K$2,4) &amp; "/10/7")</f>
        <v>#VALUE!</v>
      </c>
      <c r="AD17" s="6" t="str">
        <f>IFERROR(HYPERLINK("#予測入力!" &amp; MATCH(AC17,予測入力!$D:$D,0) &amp; ":" &amp; MATCH(AC17,予測入力!$D:$D,0),INDEX(予測入力!$K:$K,MATCH(AC17,予測入力!$D:$D,0))),"")</f>
        <v/>
      </c>
      <c r="AE17" s="21" t="str">
        <f>IFERROR(HYPERLINK("#予測入力!" &amp; MATCH(AC17,予測入力!$D:$D,0) &amp; ":" &amp; MATCH(AC17,予測入力!$D:$D,0),INDEX(予測入力!$G:$G,MATCH(AC17,予測入力!$D:$D,0))),"")</f>
        <v/>
      </c>
      <c r="AF17" s="24" t="e">
        <f>DATEVALUE(LEFT($K$2,4) &amp; "/11/7")</f>
        <v>#VALUE!</v>
      </c>
      <c r="AG17" s="6" t="str">
        <f>IFERROR(HYPERLINK("#予測入力!" &amp; MATCH(AF17,予測入力!$D:$D,0) &amp; ":" &amp; MATCH(AF17,予測入力!$D:$D,0),INDEX(予測入力!$K:$K,MATCH(AF17,予測入力!$D:$D,0))),"")</f>
        <v/>
      </c>
      <c r="AH17" s="21" t="str">
        <f>IFERROR(HYPERLINK("#予測入力!" &amp; MATCH(AF17,予測入力!$D:$D,0) &amp; ":" &amp; MATCH(AF17,予測入力!$D:$D,0),INDEX(予測入力!$G:$G,MATCH(AF17,予測入力!$D:$D,0))),"")</f>
        <v/>
      </c>
      <c r="AI17" s="24" t="e">
        <f>DATEVALUE(LEFT($K$2,4) &amp; "/12/7")</f>
        <v>#VALUE!</v>
      </c>
      <c r="AJ17" s="6" t="str">
        <f>IFERROR(HYPERLINK("#予測入力!" &amp; MATCH(AI17,予測入力!$D:$D,0) &amp; ":" &amp; MATCH(AI17,予測入力!$D:$D,0),INDEX(予測入力!$K:$K,MATCH(AI17,予測入力!$D:$D,0))),"")</f>
        <v/>
      </c>
      <c r="AK17" s="8" t="str">
        <f>IFERROR(HYPERLINK("#予測入力!" &amp; MATCH(AI17,予測入力!$D:$D,0) &amp; ":" &amp; MATCH(AI17,予測入力!$D:$D,0),INDEX(予測入力!$G:$G,MATCH(AI17,予測入力!$D:$D,0))),"")</f>
        <v/>
      </c>
    </row>
    <row r="18" spans="2:37" ht="15" customHeight="1" x14ac:dyDescent="0.4">
      <c r="B18" s="3" t="e">
        <f>DATEVALUE(LEFT($K$2,4) &amp; "/1/8")</f>
        <v>#VALUE!</v>
      </c>
      <c r="C18" s="6" t="str">
        <f>IFERROR(HYPERLINK("#予測入力!" &amp; MATCH(B18,予測入力!$D:$D,0) &amp; ":" &amp; MATCH(B18,予測入力!$D:$D,0),INDEX(予測入力!$K:$K,MATCH(B18,予測入力!$D:$D,0))),"")</f>
        <v/>
      </c>
      <c r="D18" s="20" t="str">
        <f>IFERROR(HYPERLINK("#予測入力!" &amp; MATCH(B18,予測入力!$D:$D,0) &amp; ":" &amp; MATCH(B18,予測入力!$D:$D,0),INDEX(予測入力!$G:$G,MATCH(B18,予測入力!$D:$D,0))),"")</f>
        <v/>
      </c>
      <c r="E18" s="24" t="e">
        <f>DATEVALUE(LEFT($K$2,4) &amp; "/2/8")</f>
        <v>#VALUE!</v>
      </c>
      <c r="F18" s="6" t="str">
        <f>IFERROR(HYPERLINK("#予測入力!" &amp; MATCH(E18,予測入力!$D:$D,0) &amp; ":" &amp; MATCH(E18,予測入力!$D:$D,0),INDEX(予測入力!$K:$K,MATCH(E18,予測入力!$D:$D,0))),"")</f>
        <v/>
      </c>
      <c r="G18" s="20" t="str">
        <f>IFERROR(HYPERLINK("#予測入力!" &amp; MATCH(E18,予測入力!$D:$D,0) &amp; ":" &amp; MATCH(E18,予測入力!$D:$D,0),INDEX(予測入力!$G:$G,MATCH(E18,予測入力!$D:$D,0))),"")</f>
        <v/>
      </c>
      <c r="H18" s="24" t="e">
        <f>DATEVALUE(LEFT($K$2,4) &amp; "/3/8")</f>
        <v>#VALUE!</v>
      </c>
      <c r="I18" s="6" t="str">
        <f>IFERROR(HYPERLINK("#予測入力!" &amp; MATCH(H18,予測入力!$D:$D,0) &amp; ":" &amp; MATCH(H18,予測入力!$D:$D,0),INDEX(予測入力!$K:$K,MATCH(H18,予測入力!$D:$D,0))),"")</f>
        <v/>
      </c>
      <c r="J18" s="20" t="str">
        <f>IFERROR(HYPERLINK("#予測入力!" &amp; MATCH(H18,予測入力!$D:$D,0) &amp; ":" &amp; MATCH(H18,予測入力!$D:$D,0),INDEX(予測入力!$G:$G,MATCH(H18,予測入力!$D:$D,0))),"")</f>
        <v/>
      </c>
      <c r="K18" s="24" t="e">
        <f>DATEVALUE(LEFT($K$2,4) &amp; "/4/8")</f>
        <v>#VALUE!</v>
      </c>
      <c r="L18" s="6" t="str">
        <f>IFERROR(HYPERLINK("#予測入力!" &amp; MATCH(K18,予測入力!$D:$D,0) &amp; ":" &amp; MATCH(K18,予測入力!$D:$D,0),INDEX(予測入力!$K:$K,MATCH(K18,予測入力!$D:$D,0))),"")</f>
        <v/>
      </c>
      <c r="M18" s="20" t="str">
        <f>IFERROR(HYPERLINK("#予測入力!" &amp; MATCH(K18,予測入力!$D:$D,0) &amp; ":" &amp; MATCH(K18,予測入力!$D:$D,0),INDEX(予測入力!$G:$G,MATCH(K18,予測入力!$D:$D,0))),"")</f>
        <v/>
      </c>
      <c r="N18" s="24" t="e">
        <f>DATEVALUE(LEFT($K$2,4) &amp; "/5/8")</f>
        <v>#VALUE!</v>
      </c>
      <c r="O18" s="6" t="str">
        <f>IFERROR(HYPERLINK("#予測入力!" &amp; MATCH(N18,予測入力!$D:$D,0) &amp; ":" &amp; MATCH(N18,予測入力!$D:$D,0),INDEX(予測入力!$K:$K,MATCH(N18,予測入力!$D:$D,0))),"")</f>
        <v/>
      </c>
      <c r="P18" s="20" t="str">
        <f>IFERROR(HYPERLINK("#予測入力!" &amp; MATCH(N18,予測入力!$D:$D,0) &amp; ":" &amp; MATCH(N18,予測入力!$D:$D,0),INDEX(予測入力!$G:$G,MATCH(N18,予測入力!$D:$D,0))),"")</f>
        <v/>
      </c>
      <c r="Q18" s="24" t="e">
        <f>DATEVALUE(LEFT($K$2,4) &amp; "/6/8")</f>
        <v>#VALUE!</v>
      </c>
      <c r="R18" s="6" t="str">
        <f>IFERROR(HYPERLINK("#予測入力!" &amp; MATCH(Q18,予測入力!$D:$D,0) &amp; ":" &amp; MATCH(Q18,予測入力!$D:$D,0),INDEX(予測入力!$K:$K,MATCH(Q18,予測入力!$D:$D,0))),"")</f>
        <v/>
      </c>
      <c r="S18" s="20" t="str">
        <f>IFERROR(HYPERLINK("#予測入力!" &amp; MATCH(Q18,予測入力!$D:$D,0) &amp; ":" &amp; MATCH(Q18,予測入力!$D:$D,0),INDEX(予測入力!$G:$G,MATCH(Q18,予測入力!$D:$D,0))),"")</f>
        <v/>
      </c>
      <c r="T18" s="24" t="e">
        <f>DATEVALUE(LEFT($K$2,4) &amp; "/7/8")</f>
        <v>#VALUE!</v>
      </c>
      <c r="U18" s="6" t="str">
        <f>IFERROR(HYPERLINK("#予測入力!" &amp; MATCH(T18,予測入力!$D:$D,0) &amp; ":" &amp; MATCH(T18,予測入力!$D:$D,0),INDEX(予測入力!$K:$K,MATCH(T18,予測入力!$D:$D,0))),"")</f>
        <v/>
      </c>
      <c r="V18" s="20" t="str">
        <f>IFERROR(HYPERLINK("#予測入力!" &amp; MATCH(T18,予測入力!$D:$D,0) &amp; ":" &amp; MATCH(T18,予測入力!$D:$D,0),INDEX(予測入力!$G:$G,MATCH(T18,予測入力!$D:$D,0))),"")</f>
        <v/>
      </c>
      <c r="W18" s="24" t="e">
        <f>DATEVALUE(LEFT($K$2,4) &amp; "/8/8")</f>
        <v>#VALUE!</v>
      </c>
      <c r="X18" s="6" t="str">
        <f>IFERROR(HYPERLINK("#予測入力!" &amp; MATCH(W18,予測入力!$D:$D,0) &amp; ":" &amp; MATCH(W18,予測入力!$D:$D,0),INDEX(予測入力!$K:$K,MATCH(W18,予測入力!$D:$D,0))),"")</f>
        <v/>
      </c>
      <c r="Y18" s="20" t="str">
        <f>IFERROR(HYPERLINK("#予測入力!" &amp; MATCH(W18,予測入力!$D:$D,0) &amp; ":" &amp; MATCH(W18,予測入力!$D:$D,0),INDEX(予測入力!$G:$G,MATCH(W18,予測入力!$D:$D,0))),"")</f>
        <v/>
      </c>
      <c r="Z18" s="24" t="e">
        <f>DATEVALUE(LEFT($K$2,4) &amp; "/9/8")</f>
        <v>#VALUE!</v>
      </c>
      <c r="AA18" s="6" t="str">
        <f>IFERROR(HYPERLINK("#予測入力!" &amp; MATCH(Z18,予測入力!$D:$D,0) &amp; ":" &amp; MATCH(Z18,予測入力!$D:$D,0),INDEX(予測入力!$K:$K,MATCH(Z18,予測入力!$D:$D,0))),"")</f>
        <v/>
      </c>
      <c r="AB18" s="20" t="str">
        <f>IFERROR(HYPERLINK("#予測入力!" &amp; MATCH(Z18,予測入力!$D:$D,0) &amp; ":" &amp; MATCH(Z18,予測入力!$D:$D,0),INDEX(予測入力!$G:$G,MATCH(Z18,予測入力!$D:$D,0))),"")</f>
        <v/>
      </c>
      <c r="AC18" s="24" t="e">
        <f>DATEVALUE(LEFT($K$2,4) &amp; "/10/8")</f>
        <v>#VALUE!</v>
      </c>
      <c r="AD18" s="6" t="str">
        <f>IFERROR(HYPERLINK("#予測入力!" &amp; MATCH(AC18,予測入力!$D:$D,0) &amp; ":" &amp; MATCH(AC18,予測入力!$D:$D,0),INDEX(予測入力!$K:$K,MATCH(AC18,予測入力!$D:$D,0))),"")</f>
        <v/>
      </c>
      <c r="AE18" s="20" t="str">
        <f>IFERROR(HYPERLINK("#予測入力!" &amp; MATCH(AC18,予測入力!$D:$D,0) &amp; ":" &amp; MATCH(AC18,予測入力!$D:$D,0),INDEX(予測入力!$G:$G,MATCH(AC18,予測入力!$D:$D,0))),"")</f>
        <v/>
      </c>
      <c r="AF18" s="24" t="e">
        <f>DATEVALUE(LEFT($K$2,4) &amp; "/11/8")</f>
        <v>#VALUE!</v>
      </c>
      <c r="AG18" s="6" t="str">
        <f>IFERROR(HYPERLINK("#予測入力!" &amp; MATCH(AF18,予測入力!$D:$D,0) &amp; ":" &amp; MATCH(AF18,予測入力!$D:$D,0),INDEX(予測入力!$K:$K,MATCH(AF18,予測入力!$D:$D,0))),"")</f>
        <v/>
      </c>
      <c r="AH18" s="20" t="str">
        <f>IFERROR(HYPERLINK("#予測入力!" &amp; MATCH(AF18,予測入力!$D:$D,0) &amp; ":" &amp; MATCH(AF18,予測入力!$D:$D,0),INDEX(予測入力!$G:$G,MATCH(AF18,予測入力!$D:$D,0))),"")</f>
        <v/>
      </c>
      <c r="AI18" s="24" t="e">
        <f>DATEVALUE(LEFT($K$2,4) &amp; "/12/8")</f>
        <v>#VALUE!</v>
      </c>
      <c r="AJ18" s="6" t="str">
        <f>IFERROR(HYPERLINK("#予測入力!" &amp; MATCH(AI18,予測入力!$D:$D,0) &amp; ":" &amp; MATCH(AI18,予測入力!$D:$D,0),INDEX(予測入力!$K:$K,MATCH(AI18,予測入力!$D:$D,0))),"")</f>
        <v/>
      </c>
      <c r="AK18" s="2" t="str">
        <f>IFERROR(HYPERLINK("#予測入力!" &amp; MATCH(AI18,予測入力!$D:$D,0) &amp; ":" &amp; MATCH(AI18,予測入力!$D:$D,0),INDEX(予測入力!$G:$G,MATCH(AI18,予測入力!$D:$D,0))),"")</f>
        <v/>
      </c>
    </row>
    <row r="19" spans="2:37" ht="15" customHeight="1" x14ac:dyDescent="0.4">
      <c r="B19" s="3" t="e">
        <f>DATEVALUE(LEFT($K$2,4) &amp; "/1/9")</f>
        <v>#VALUE!</v>
      </c>
      <c r="C19" s="6" t="str">
        <f>IFERROR(HYPERLINK("#予測入力!" &amp; MATCH(B19,予測入力!$D:$D,0) &amp; ":" &amp; MATCH(B19,予測入力!$D:$D,0),INDEX(予測入力!$K:$K,MATCH(B19,予測入力!$D:$D,0))),"")</f>
        <v/>
      </c>
      <c r="D19" s="20" t="str">
        <f>IFERROR(HYPERLINK("#予測入力!" &amp; MATCH(B19,予測入力!$D:$D,0) &amp; ":" &amp; MATCH(B19,予測入力!$D:$D,0),INDEX(予測入力!$G:$G,MATCH(B19,予測入力!$D:$D,0))),"")</f>
        <v/>
      </c>
      <c r="E19" s="24" t="e">
        <f>DATEVALUE(LEFT($K$2,4) &amp; "/2/9")</f>
        <v>#VALUE!</v>
      </c>
      <c r="F19" s="6" t="str">
        <f>IFERROR(HYPERLINK("#予測入力!" &amp; MATCH(E19,予測入力!$D:$D,0) &amp; ":" &amp; MATCH(E19,予測入力!$D:$D,0),INDEX(予測入力!$K:$K,MATCH(E19,予測入力!$D:$D,0))),"")</f>
        <v/>
      </c>
      <c r="G19" s="20" t="str">
        <f>IFERROR(HYPERLINK("#予測入力!" &amp; MATCH(E19,予測入力!$D:$D,0) &amp; ":" &amp; MATCH(E19,予測入力!$D:$D,0),INDEX(予測入力!$G:$G,MATCH(E19,予測入力!$D:$D,0))),"")</f>
        <v/>
      </c>
      <c r="H19" s="24" t="e">
        <f>DATEVALUE(LEFT($K$2,4) &amp; "/3/9")</f>
        <v>#VALUE!</v>
      </c>
      <c r="I19" s="6" t="str">
        <f>IFERROR(HYPERLINK("#予測入力!" &amp; MATCH(H19,予測入力!$D:$D,0) &amp; ":" &amp; MATCH(H19,予測入力!$D:$D,0),INDEX(予測入力!$K:$K,MATCH(H19,予測入力!$D:$D,0))),"")</f>
        <v/>
      </c>
      <c r="J19" s="20" t="str">
        <f>IFERROR(HYPERLINK("#予測入力!" &amp; MATCH(H19,予測入力!$D:$D,0) &amp; ":" &amp; MATCH(H19,予測入力!$D:$D,0),INDEX(予測入力!$G:$G,MATCH(H19,予測入力!$D:$D,0))),"")</f>
        <v/>
      </c>
      <c r="K19" s="24" t="e">
        <f>DATEVALUE(LEFT($K$2,4) &amp; "/4/9")</f>
        <v>#VALUE!</v>
      </c>
      <c r="L19" s="6" t="str">
        <f>IFERROR(HYPERLINK("#予測入力!" &amp; MATCH(K19,予測入力!$D:$D,0) &amp; ":" &amp; MATCH(K19,予測入力!$D:$D,0),INDEX(予測入力!$K:$K,MATCH(K19,予測入力!$D:$D,0))),"")</f>
        <v/>
      </c>
      <c r="M19" s="20" t="str">
        <f>IFERROR(HYPERLINK("#予測入力!" &amp; MATCH(K19,予測入力!$D:$D,0) &amp; ":" &amp; MATCH(K19,予測入力!$D:$D,0),INDEX(予測入力!$G:$G,MATCH(K19,予測入力!$D:$D,0))),"")</f>
        <v/>
      </c>
      <c r="N19" s="24" t="e">
        <f>DATEVALUE(LEFT($K$2,4) &amp; "/5/9")</f>
        <v>#VALUE!</v>
      </c>
      <c r="O19" s="6" t="str">
        <f>IFERROR(HYPERLINK("#予測入力!" &amp; MATCH(N19,予測入力!$D:$D,0) &amp; ":" &amp; MATCH(N19,予測入力!$D:$D,0),INDEX(予測入力!$K:$K,MATCH(N19,予測入力!$D:$D,0))),"")</f>
        <v/>
      </c>
      <c r="P19" s="20" t="str">
        <f>IFERROR(HYPERLINK("#予測入力!" &amp; MATCH(N19,予測入力!$D:$D,0) &amp; ":" &amp; MATCH(N19,予測入力!$D:$D,0),INDEX(予測入力!$G:$G,MATCH(N19,予測入力!$D:$D,0))),"")</f>
        <v/>
      </c>
      <c r="Q19" s="24" t="e">
        <f>DATEVALUE(LEFT($K$2,4) &amp; "/6/9")</f>
        <v>#VALUE!</v>
      </c>
      <c r="R19" s="6" t="str">
        <f>IFERROR(HYPERLINK("#予測入力!" &amp; MATCH(Q19,予測入力!$D:$D,0) &amp; ":" &amp; MATCH(Q19,予測入力!$D:$D,0),INDEX(予測入力!$K:$K,MATCH(Q19,予測入力!$D:$D,0))),"")</f>
        <v/>
      </c>
      <c r="S19" s="20" t="str">
        <f>IFERROR(HYPERLINK("#予測入力!" &amp; MATCH(Q19,予測入力!$D:$D,0) &amp; ":" &amp; MATCH(Q19,予測入力!$D:$D,0),INDEX(予測入力!$G:$G,MATCH(Q19,予測入力!$D:$D,0))),"")</f>
        <v/>
      </c>
      <c r="T19" s="24" t="e">
        <f>DATEVALUE(LEFT($K$2,4) &amp; "/7/9")</f>
        <v>#VALUE!</v>
      </c>
      <c r="U19" s="6" t="str">
        <f>IFERROR(HYPERLINK("#予測入力!" &amp; MATCH(T19,予測入力!$D:$D,0) &amp; ":" &amp; MATCH(T19,予測入力!$D:$D,0),INDEX(予測入力!$K:$K,MATCH(T19,予測入力!$D:$D,0))),"")</f>
        <v/>
      </c>
      <c r="V19" s="20" t="str">
        <f>IFERROR(HYPERLINK("#予測入力!" &amp; MATCH(T19,予測入力!$D:$D,0) &amp; ":" &amp; MATCH(T19,予測入力!$D:$D,0),INDEX(予測入力!$G:$G,MATCH(T19,予測入力!$D:$D,0))),"")</f>
        <v/>
      </c>
      <c r="W19" s="24" t="e">
        <f>DATEVALUE(LEFT($K$2,4) &amp; "/8/9")</f>
        <v>#VALUE!</v>
      </c>
      <c r="X19" s="6" t="str">
        <f>IFERROR(HYPERLINK("#予測入力!" &amp; MATCH(W19,予測入力!$D:$D,0) &amp; ":" &amp; MATCH(W19,予測入力!$D:$D,0),INDEX(予測入力!$K:$K,MATCH(W19,予測入力!$D:$D,0))),"")</f>
        <v/>
      </c>
      <c r="Y19" s="20" t="str">
        <f>IFERROR(HYPERLINK("#予測入力!" &amp; MATCH(W19,予測入力!$D:$D,0) &amp; ":" &amp; MATCH(W19,予測入力!$D:$D,0),INDEX(予測入力!$G:$G,MATCH(W19,予測入力!$D:$D,0))),"")</f>
        <v/>
      </c>
      <c r="Z19" s="24" t="e">
        <f>DATEVALUE(LEFT($K$2,4) &amp; "/9/9")</f>
        <v>#VALUE!</v>
      </c>
      <c r="AA19" s="6" t="str">
        <f>IFERROR(HYPERLINK("#予測入力!" &amp; MATCH(Z19,予測入力!$D:$D,0) &amp; ":" &amp; MATCH(Z19,予測入力!$D:$D,0),INDEX(予測入力!$K:$K,MATCH(Z19,予測入力!$D:$D,0))),"")</f>
        <v/>
      </c>
      <c r="AB19" s="20" t="str">
        <f>IFERROR(HYPERLINK("#予測入力!" &amp; MATCH(Z19,予測入力!$D:$D,0) &amp; ":" &amp; MATCH(Z19,予測入力!$D:$D,0),INDEX(予測入力!$G:$G,MATCH(Z19,予測入力!$D:$D,0))),"")</f>
        <v/>
      </c>
      <c r="AC19" s="24" t="e">
        <f>DATEVALUE(LEFT($K$2,4) &amp; "/10/9")</f>
        <v>#VALUE!</v>
      </c>
      <c r="AD19" s="6" t="str">
        <f>IFERROR(HYPERLINK("#予測入力!" &amp; MATCH(AC19,予測入力!$D:$D,0) &amp; ":" &amp; MATCH(AC19,予測入力!$D:$D,0),INDEX(予測入力!$K:$K,MATCH(AC19,予測入力!$D:$D,0))),"")</f>
        <v/>
      </c>
      <c r="AE19" s="20" t="str">
        <f>IFERROR(HYPERLINK("#予測入力!" &amp; MATCH(AC19,予測入力!$D:$D,0) &amp; ":" &amp; MATCH(AC19,予測入力!$D:$D,0),INDEX(予測入力!$G:$G,MATCH(AC19,予測入力!$D:$D,0))),"")</f>
        <v/>
      </c>
      <c r="AF19" s="24" t="e">
        <f>DATEVALUE(LEFT($K$2,4) &amp; "/11/9")</f>
        <v>#VALUE!</v>
      </c>
      <c r="AG19" s="6" t="str">
        <f>IFERROR(HYPERLINK("#予測入力!" &amp; MATCH(AF19,予測入力!$D:$D,0) &amp; ":" &amp; MATCH(AF19,予測入力!$D:$D,0),INDEX(予測入力!$K:$K,MATCH(AF19,予測入力!$D:$D,0))),"")</f>
        <v/>
      </c>
      <c r="AH19" s="20" t="str">
        <f>IFERROR(HYPERLINK("#予測入力!" &amp; MATCH(AF19,予測入力!$D:$D,0) &amp; ":" &amp; MATCH(AF19,予測入力!$D:$D,0),INDEX(予測入力!$G:$G,MATCH(AF19,予測入力!$D:$D,0))),"")</f>
        <v/>
      </c>
      <c r="AI19" s="24" t="e">
        <f>DATEVALUE(LEFT($K$2,4) &amp; "/12/9")</f>
        <v>#VALUE!</v>
      </c>
      <c r="AJ19" s="6" t="str">
        <f>IFERROR(HYPERLINK("#予測入力!" &amp; MATCH(AI19,予測入力!$D:$D,0) &amp; ":" &amp; MATCH(AI19,予測入力!$D:$D,0),INDEX(予測入力!$K:$K,MATCH(AI19,予測入力!$D:$D,0))),"")</f>
        <v/>
      </c>
      <c r="AK19" s="2" t="str">
        <f>IFERROR(HYPERLINK("#予測入力!" &amp; MATCH(AI19,予測入力!$D:$D,0) &amp; ":" &amp; MATCH(AI19,予測入力!$D:$D,0),INDEX(予測入力!$G:$G,MATCH(AI19,予測入力!$D:$D,0))),"")</f>
        <v/>
      </c>
    </row>
    <row r="20" spans="2:37" ht="15" customHeight="1" x14ac:dyDescent="0.4">
      <c r="B20" s="3" t="e">
        <f>DATEVALUE(LEFT($K$2,4) &amp; "/1/10")</f>
        <v>#VALUE!</v>
      </c>
      <c r="C20" s="6" t="str">
        <f>IFERROR(HYPERLINK("#予測入力!" &amp; MATCH(B20,予測入力!$D:$D,0) &amp; ":" &amp; MATCH(B20,予測入力!$D:$D,0),INDEX(予測入力!$K:$K,MATCH(B20,予測入力!$D:$D,0))),"")</f>
        <v/>
      </c>
      <c r="D20" s="20" t="str">
        <f>IFERROR(HYPERLINK("#予測入力!" &amp; MATCH(B20,予測入力!$D:$D,0) &amp; ":" &amp; MATCH(B20,予測入力!$D:$D,0),INDEX(予測入力!$G:$G,MATCH(B20,予測入力!$D:$D,0))),"")</f>
        <v/>
      </c>
      <c r="E20" s="24" t="e">
        <f>DATEVALUE(LEFT($K$2,4) &amp; "/2/10")</f>
        <v>#VALUE!</v>
      </c>
      <c r="F20" s="6" t="str">
        <f>IFERROR(HYPERLINK("#予測入力!" &amp; MATCH(E20,予測入力!$D:$D,0) &amp; ":" &amp; MATCH(E20,予測入力!$D:$D,0),INDEX(予測入力!$K:$K,MATCH(E20,予測入力!$D:$D,0))),"")</f>
        <v/>
      </c>
      <c r="G20" s="20" t="str">
        <f>IFERROR(HYPERLINK("#予測入力!" &amp; MATCH(E20,予測入力!$D:$D,0) &amp; ":" &amp; MATCH(E20,予測入力!$D:$D,0),INDEX(予測入力!$G:$G,MATCH(E20,予測入力!$D:$D,0))),"")</f>
        <v/>
      </c>
      <c r="H20" s="24" t="e">
        <f>DATEVALUE(LEFT($K$2,4) &amp; "/3/10")</f>
        <v>#VALUE!</v>
      </c>
      <c r="I20" s="6" t="str">
        <f>IFERROR(HYPERLINK("#予測入力!" &amp; MATCH(H20,予測入力!$D:$D,0) &amp; ":" &amp; MATCH(H20,予測入力!$D:$D,0),INDEX(予測入力!$K:$K,MATCH(H20,予測入力!$D:$D,0))),"")</f>
        <v/>
      </c>
      <c r="J20" s="20" t="str">
        <f>IFERROR(HYPERLINK("#予測入力!" &amp; MATCH(H20,予測入力!$D:$D,0) &amp; ":" &amp; MATCH(H20,予測入力!$D:$D,0),INDEX(予測入力!$G:$G,MATCH(H20,予測入力!$D:$D,0))),"")</f>
        <v/>
      </c>
      <c r="K20" s="24" t="e">
        <f>DATEVALUE(LEFT($K$2,4) &amp; "/4/10")</f>
        <v>#VALUE!</v>
      </c>
      <c r="L20" s="6" t="str">
        <f>IFERROR(HYPERLINK("#予測入力!" &amp; MATCH(K20,予測入力!$D:$D,0) &amp; ":" &amp; MATCH(K20,予測入力!$D:$D,0),INDEX(予測入力!$K:$K,MATCH(K20,予測入力!$D:$D,0))),"")</f>
        <v/>
      </c>
      <c r="M20" s="20" t="str">
        <f>IFERROR(HYPERLINK("#予測入力!" &amp; MATCH(K20,予測入力!$D:$D,0) &amp; ":" &amp; MATCH(K20,予測入力!$D:$D,0),INDEX(予測入力!$G:$G,MATCH(K20,予測入力!$D:$D,0))),"")</f>
        <v/>
      </c>
      <c r="N20" s="24" t="e">
        <f>DATEVALUE(LEFT($K$2,4) &amp; "/5/10")</f>
        <v>#VALUE!</v>
      </c>
      <c r="O20" s="6" t="str">
        <f>IFERROR(HYPERLINK("#予測入力!" &amp; MATCH(N20,予測入力!$D:$D,0) &amp; ":" &amp; MATCH(N20,予測入力!$D:$D,0),INDEX(予測入力!$K:$K,MATCH(N20,予測入力!$D:$D,0))),"")</f>
        <v/>
      </c>
      <c r="P20" s="20" t="str">
        <f>IFERROR(HYPERLINK("#予測入力!" &amp; MATCH(N20,予測入力!$D:$D,0) &amp; ":" &amp; MATCH(N20,予測入力!$D:$D,0),INDEX(予測入力!$G:$G,MATCH(N20,予測入力!$D:$D,0))),"")</f>
        <v/>
      </c>
      <c r="Q20" s="24" t="e">
        <f>DATEVALUE(LEFT($K$2,4) &amp; "/6/10")</f>
        <v>#VALUE!</v>
      </c>
      <c r="R20" s="6" t="str">
        <f>IFERROR(HYPERLINK("#予測入力!" &amp; MATCH(Q20,予測入力!$D:$D,0) &amp; ":" &amp; MATCH(Q20,予測入力!$D:$D,0),INDEX(予測入力!$K:$K,MATCH(Q20,予測入力!$D:$D,0))),"")</f>
        <v/>
      </c>
      <c r="S20" s="20" t="str">
        <f>IFERROR(HYPERLINK("#予測入力!" &amp; MATCH(Q20,予測入力!$D:$D,0) &amp; ":" &amp; MATCH(Q20,予測入力!$D:$D,0),INDEX(予測入力!$G:$G,MATCH(Q20,予測入力!$D:$D,0))),"")</f>
        <v/>
      </c>
      <c r="T20" s="24" t="e">
        <f>DATEVALUE(LEFT($K$2,4) &amp; "/7/10")</f>
        <v>#VALUE!</v>
      </c>
      <c r="U20" s="6" t="str">
        <f>IFERROR(HYPERLINK("#予測入力!" &amp; MATCH(T20,予測入力!$D:$D,0) &amp; ":" &amp; MATCH(T20,予測入力!$D:$D,0),INDEX(予測入力!$K:$K,MATCH(T20,予測入力!$D:$D,0))),"")</f>
        <v/>
      </c>
      <c r="V20" s="20" t="str">
        <f>IFERROR(HYPERLINK("#予測入力!" &amp; MATCH(T20,予測入力!$D:$D,0) &amp; ":" &amp; MATCH(T20,予測入力!$D:$D,0),INDEX(予測入力!$G:$G,MATCH(T20,予測入力!$D:$D,0))),"")</f>
        <v/>
      </c>
      <c r="W20" s="24" t="e">
        <f>DATEVALUE(LEFT($K$2,4) &amp; "/8/10")</f>
        <v>#VALUE!</v>
      </c>
      <c r="X20" s="6" t="str">
        <f>IFERROR(HYPERLINK("#予測入力!" &amp; MATCH(W20,予測入力!$D:$D,0) &amp; ":" &amp; MATCH(W20,予測入力!$D:$D,0),INDEX(予測入力!$K:$K,MATCH(W20,予測入力!$D:$D,0))),"")</f>
        <v/>
      </c>
      <c r="Y20" s="20" t="str">
        <f>IFERROR(HYPERLINK("#予測入力!" &amp; MATCH(W20,予測入力!$D:$D,0) &amp; ":" &amp; MATCH(W20,予測入力!$D:$D,0),INDEX(予測入力!$G:$G,MATCH(W20,予測入力!$D:$D,0))),"")</f>
        <v/>
      </c>
      <c r="Z20" s="24" t="e">
        <f>DATEVALUE(LEFT($K$2,4) &amp; "/9/10")</f>
        <v>#VALUE!</v>
      </c>
      <c r="AA20" s="6" t="str">
        <f>IFERROR(HYPERLINK("#予測入力!" &amp; MATCH(Z20,予測入力!$D:$D,0) &amp; ":" &amp; MATCH(Z20,予測入力!$D:$D,0),INDEX(予測入力!$K:$K,MATCH(Z20,予測入力!$D:$D,0))),"")</f>
        <v/>
      </c>
      <c r="AB20" s="20" t="str">
        <f>IFERROR(HYPERLINK("#予測入力!" &amp; MATCH(Z20,予測入力!$D:$D,0) &amp; ":" &amp; MATCH(Z20,予測入力!$D:$D,0),INDEX(予測入力!$G:$G,MATCH(Z20,予測入力!$D:$D,0))),"")</f>
        <v/>
      </c>
      <c r="AC20" s="24" t="e">
        <f>DATEVALUE(LEFT($K$2,4) &amp; "/10/10")</f>
        <v>#VALUE!</v>
      </c>
      <c r="AD20" s="6" t="str">
        <f>IFERROR(HYPERLINK("#予測入力!" &amp; MATCH(AC20,予測入力!$D:$D,0) &amp; ":" &amp; MATCH(AC20,予測入力!$D:$D,0),INDEX(予測入力!$K:$K,MATCH(AC20,予測入力!$D:$D,0))),"")</f>
        <v/>
      </c>
      <c r="AE20" s="20" t="str">
        <f>IFERROR(HYPERLINK("#予測入力!" &amp; MATCH(AC20,予測入力!$D:$D,0) &amp; ":" &amp; MATCH(AC20,予測入力!$D:$D,0),INDEX(予測入力!$G:$G,MATCH(AC20,予測入力!$D:$D,0))),"")</f>
        <v/>
      </c>
      <c r="AF20" s="24" t="e">
        <f>DATEVALUE(LEFT($K$2,4) &amp; "/11/10")</f>
        <v>#VALUE!</v>
      </c>
      <c r="AG20" s="6" t="str">
        <f>IFERROR(HYPERLINK("#予測入力!" &amp; MATCH(AF20,予測入力!$D:$D,0) &amp; ":" &amp; MATCH(AF20,予測入力!$D:$D,0),INDEX(予測入力!$K:$K,MATCH(AF20,予測入力!$D:$D,0))),"")</f>
        <v/>
      </c>
      <c r="AH20" s="20" t="str">
        <f>IFERROR(HYPERLINK("#予測入力!" &amp; MATCH(AF20,予測入力!$D:$D,0) &amp; ":" &amp; MATCH(AF20,予測入力!$D:$D,0),INDEX(予測入力!$G:$G,MATCH(AF20,予測入力!$D:$D,0))),"")</f>
        <v/>
      </c>
      <c r="AI20" s="24" t="e">
        <f>DATEVALUE(LEFT($K$2,4) &amp; "/12/10")</f>
        <v>#VALUE!</v>
      </c>
      <c r="AJ20" s="6" t="str">
        <f>IFERROR(HYPERLINK("#予測入力!" &amp; MATCH(AI20,予測入力!$D:$D,0) &amp; ":" &amp; MATCH(AI20,予測入力!$D:$D,0),INDEX(予測入力!$K:$K,MATCH(AI20,予測入力!$D:$D,0))),"")</f>
        <v/>
      </c>
      <c r="AK20" s="2" t="str">
        <f>IFERROR(HYPERLINK("#予測入力!" &amp; MATCH(AI20,予測入力!$D:$D,0) &amp; ":" &amp; MATCH(AI20,予測入力!$D:$D,0),INDEX(予測入力!$G:$G,MATCH(AI20,予測入力!$D:$D,0))),"")</f>
        <v/>
      </c>
    </row>
    <row r="21" spans="2:37" ht="15" customHeight="1" x14ac:dyDescent="0.4">
      <c r="B21" s="3" t="e">
        <f>DATEVALUE(LEFT($K$2,4) &amp; "/1/11")</f>
        <v>#VALUE!</v>
      </c>
      <c r="C21" s="6" t="str">
        <f>IFERROR(HYPERLINK("#予測入力!" &amp; MATCH(B21,予測入力!$D:$D,0) &amp; ":" &amp; MATCH(B21,予測入力!$D:$D,0),INDEX(予測入力!$K:$K,MATCH(B21,予測入力!$D:$D,0))),"")</f>
        <v/>
      </c>
      <c r="D21" s="20" t="str">
        <f>IFERROR(HYPERLINK("#予測入力!" &amp; MATCH(B21,予測入力!$D:$D,0) &amp; ":" &amp; MATCH(B21,予測入力!$D:$D,0),INDEX(予測入力!$G:$G,MATCH(B21,予測入力!$D:$D,0))),"")</f>
        <v/>
      </c>
      <c r="E21" s="24" t="e">
        <f>DATEVALUE(LEFT($K$2,4) &amp; "/2/11")</f>
        <v>#VALUE!</v>
      </c>
      <c r="F21" s="6" t="str">
        <f>IFERROR(HYPERLINK("#予測入力!" &amp; MATCH(E21,予測入力!$D:$D,0) &amp; ":" &amp; MATCH(E21,予測入力!$D:$D,0),INDEX(予測入力!$K:$K,MATCH(E21,予測入力!$D:$D,0))),"")</f>
        <v/>
      </c>
      <c r="G21" s="20" t="str">
        <f>IFERROR(HYPERLINK("#予測入力!" &amp; MATCH(E21,予測入力!$D:$D,0) &amp; ":" &amp; MATCH(E21,予測入力!$D:$D,0),INDEX(予測入力!$G:$G,MATCH(E21,予測入力!$D:$D,0))),"")</f>
        <v/>
      </c>
      <c r="H21" s="24" t="e">
        <f>DATEVALUE(LEFT($K$2,4) &amp; "/3/11")</f>
        <v>#VALUE!</v>
      </c>
      <c r="I21" s="6" t="str">
        <f>IFERROR(HYPERLINK("#予測入力!" &amp; MATCH(H21,予測入力!$D:$D,0) &amp; ":" &amp; MATCH(H21,予測入力!$D:$D,0),INDEX(予測入力!$K:$K,MATCH(H21,予測入力!$D:$D,0))),"")</f>
        <v/>
      </c>
      <c r="J21" s="20" t="str">
        <f>IFERROR(HYPERLINK("#予測入力!" &amp; MATCH(H21,予測入力!$D:$D,0) &amp; ":" &amp; MATCH(H21,予測入力!$D:$D,0),INDEX(予測入力!$G:$G,MATCH(H21,予測入力!$D:$D,0))),"")</f>
        <v/>
      </c>
      <c r="K21" s="24" t="e">
        <f>DATEVALUE(LEFT($K$2,4) &amp; "/4/11")</f>
        <v>#VALUE!</v>
      </c>
      <c r="L21" s="6" t="str">
        <f>IFERROR(HYPERLINK("#予測入力!" &amp; MATCH(K21,予測入力!$D:$D,0) &amp; ":" &amp; MATCH(K21,予測入力!$D:$D,0),INDEX(予測入力!$K:$K,MATCH(K21,予測入力!$D:$D,0))),"")</f>
        <v/>
      </c>
      <c r="M21" s="20" t="str">
        <f>IFERROR(HYPERLINK("#予測入力!" &amp; MATCH(K21,予測入力!$D:$D,0) &amp; ":" &amp; MATCH(K21,予測入力!$D:$D,0),INDEX(予測入力!$G:$G,MATCH(K21,予測入力!$D:$D,0))),"")</f>
        <v/>
      </c>
      <c r="N21" s="24" t="e">
        <f>DATEVALUE(LEFT($K$2,4) &amp; "/5/11")</f>
        <v>#VALUE!</v>
      </c>
      <c r="O21" s="6" t="str">
        <f>IFERROR(HYPERLINK("#予測入力!" &amp; MATCH(N21,予測入力!$D:$D,0) &amp; ":" &amp; MATCH(N21,予測入力!$D:$D,0),INDEX(予測入力!$K:$K,MATCH(N21,予測入力!$D:$D,0))),"")</f>
        <v/>
      </c>
      <c r="P21" s="20" t="str">
        <f>IFERROR(HYPERLINK("#予測入力!" &amp; MATCH(N21,予測入力!$D:$D,0) &amp; ":" &amp; MATCH(N21,予測入力!$D:$D,0),INDEX(予測入力!$G:$G,MATCH(N21,予測入力!$D:$D,0))),"")</f>
        <v/>
      </c>
      <c r="Q21" s="24" t="e">
        <f>DATEVALUE(LEFT($K$2,4) &amp; "/6/11")</f>
        <v>#VALUE!</v>
      </c>
      <c r="R21" s="6" t="str">
        <f>IFERROR(HYPERLINK("#予測入力!" &amp; MATCH(Q21,予測入力!$D:$D,0) &amp; ":" &amp; MATCH(Q21,予測入力!$D:$D,0),INDEX(予測入力!$K:$K,MATCH(Q21,予測入力!$D:$D,0))),"")</f>
        <v/>
      </c>
      <c r="S21" s="20" t="str">
        <f>IFERROR(HYPERLINK("#予測入力!" &amp; MATCH(Q21,予測入力!$D:$D,0) &amp; ":" &amp; MATCH(Q21,予測入力!$D:$D,0),INDEX(予測入力!$G:$G,MATCH(Q21,予測入力!$D:$D,0))),"")</f>
        <v/>
      </c>
      <c r="T21" s="24" t="e">
        <f>DATEVALUE(LEFT($K$2,4) &amp; "/7/11")</f>
        <v>#VALUE!</v>
      </c>
      <c r="U21" s="6" t="str">
        <f>IFERROR(HYPERLINK("#予測入力!" &amp; MATCH(T21,予測入力!$D:$D,0) &amp; ":" &amp; MATCH(T21,予測入力!$D:$D,0),INDEX(予測入力!$K:$K,MATCH(T21,予測入力!$D:$D,0))),"")</f>
        <v/>
      </c>
      <c r="V21" s="20" t="str">
        <f>IFERROR(HYPERLINK("#予測入力!" &amp; MATCH(T21,予測入力!$D:$D,0) &amp; ":" &amp; MATCH(T21,予測入力!$D:$D,0),INDEX(予測入力!$G:$G,MATCH(T21,予測入力!$D:$D,0))),"")</f>
        <v/>
      </c>
      <c r="W21" s="24" t="e">
        <f>DATEVALUE(LEFT($K$2,4) &amp; "/8/11")</f>
        <v>#VALUE!</v>
      </c>
      <c r="X21" s="6" t="str">
        <f>IFERROR(HYPERLINK("#予測入力!" &amp; MATCH(W21,予測入力!$D:$D,0) &amp; ":" &amp; MATCH(W21,予測入力!$D:$D,0),INDEX(予測入力!$K:$K,MATCH(W21,予測入力!$D:$D,0))),"")</f>
        <v/>
      </c>
      <c r="Y21" s="20" t="str">
        <f>IFERROR(HYPERLINK("#予測入力!" &amp; MATCH(W21,予測入力!$D:$D,0) &amp; ":" &amp; MATCH(W21,予測入力!$D:$D,0),INDEX(予測入力!$G:$G,MATCH(W21,予測入力!$D:$D,0))),"")</f>
        <v/>
      </c>
      <c r="Z21" s="24" t="e">
        <f>DATEVALUE(LEFT($K$2,4) &amp; "/9/11")</f>
        <v>#VALUE!</v>
      </c>
      <c r="AA21" s="6" t="str">
        <f>IFERROR(HYPERLINK("#予測入力!" &amp; MATCH(Z21,予測入力!$D:$D,0) &amp; ":" &amp; MATCH(Z21,予測入力!$D:$D,0),INDEX(予測入力!$K:$K,MATCH(Z21,予測入力!$D:$D,0))),"")</f>
        <v/>
      </c>
      <c r="AB21" s="20" t="str">
        <f>IFERROR(HYPERLINK("#予測入力!" &amp; MATCH(Z21,予測入力!$D:$D,0) &amp; ":" &amp; MATCH(Z21,予測入力!$D:$D,0),INDEX(予測入力!$G:$G,MATCH(Z21,予測入力!$D:$D,0))),"")</f>
        <v/>
      </c>
      <c r="AC21" s="24" t="e">
        <f>DATEVALUE(LEFT($K$2,4) &amp; "/10/11")</f>
        <v>#VALUE!</v>
      </c>
      <c r="AD21" s="6" t="str">
        <f>IFERROR(HYPERLINK("#予測入力!" &amp; MATCH(AC21,予測入力!$D:$D,0) &amp; ":" &amp; MATCH(AC21,予測入力!$D:$D,0),INDEX(予測入力!$K:$K,MATCH(AC21,予測入力!$D:$D,0))),"")</f>
        <v/>
      </c>
      <c r="AE21" s="20" t="str">
        <f>IFERROR(HYPERLINK("#予測入力!" &amp; MATCH(AC21,予測入力!$D:$D,0) &amp; ":" &amp; MATCH(AC21,予測入力!$D:$D,0),INDEX(予測入力!$G:$G,MATCH(AC21,予測入力!$D:$D,0))),"")</f>
        <v/>
      </c>
      <c r="AF21" s="24" t="e">
        <f>DATEVALUE(LEFT($K$2,4) &amp; "/11/11")</f>
        <v>#VALUE!</v>
      </c>
      <c r="AG21" s="6" t="str">
        <f>IFERROR(HYPERLINK("#予測入力!" &amp; MATCH(AF21,予測入力!$D:$D,0) &amp; ":" &amp; MATCH(AF21,予測入力!$D:$D,0),INDEX(予測入力!$K:$K,MATCH(AF21,予測入力!$D:$D,0))),"")</f>
        <v/>
      </c>
      <c r="AH21" s="20" t="str">
        <f>IFERROR(HYPERLINK("#予測入力!" &amp; MATCH(AF21,予測入力!$D:$D,0) &amp; ":" &amp; MATCH(AF21,予測入力!$D:$D,0),INDEX(予測入力!$G:$G,MATCH(AF21,予測入力!$D:$D,0))),"")</f>
        <v/>
      </c>
      <c r="AI21" s="24" t="e">
        <f>DATEVALUE(LEFT($K$2,4) &amp; "/12/11")</f>
        <v>#VALUE!</v>
      </c>
      <c r="AJ21" s="6" t="str">
        <f>IFERROR(HYPERLINK("#予測入力!" &amp; MATCH(AI21,予測入力!$D:$D,0) &amp; ":" &amp; MATCH(AI21,予測入力!$D:$D,0),INDEX(予測入力!$K:$K,MATCH(AI21,予測入力!$D:$D,0))),"")</f>
        <v/>
      </c>
      <c r="AK21" s="2" t="str">
        <f>IFERROR(HYPERLINK("#予測入力!" &amp; MATCH(AI21,予測入力!$D:$D,0) &amp; ":" &amp; MATCH(AI21,予測入力!$D:$D,0),INDEX(予測入力!$G:$G,MATCH(AI21,予測入力!$D:$D,0))),"")</f>
        <v/>
      </c>
    </row>
    <row r="22" spans="2:37" ht="15" customHeight="1" x14ac:dyDescent="0.4">
      <c r="B22" s="3" t="e">
        <f>DATEVALUE(LEFT($K$2,4) &amp; "/1/12")</f>
        <v>#VALUE!</v>
      </c>
      <c r="C22" s="6" t="str">
        <f>IFERROR(HYPERLINK("#予測入力!" &amp; MATCH(B22,予測入力!$D:$D,0) &amp; ":" &amp; MATCH(B22,予測入力!$D:$D,0),INDEX(予測入力!$K:$K,MATCH(B22,予測入力!$D:$D,0))),"")</f>
        <v/>
      </c>
      <c r="D22" s="20" t="str">
        <f>IFERROR(HYPERLINK("#予測入力!" &amp; MATCH(B22,予測入力!$D:$D,0) &amp; ":" &amp; MATCH(B22,予測入力!$D:$D,0),INDEX(予測入力!$G:$G,MATCH(B22,予測入力!$D:$D,0))),"")</f>
        <v/>
      </c>
      <c r="E22" s="24" t="e">
        <f>DATEVALUE(LEFT($K$2,4) &amp; "/2/12")</f>
        <v>#VALUE!</v>
      </c>
      <c r="F22" s="6" t="str">
        <f>IFERROR(HYPERLINK("#予測入力!" &amp; MATCH(E22,予測入力!$D:$D,0) &amp; ":" &amp; MATCH(E22,予測入力!$D:$D,0),INDEX(予測入力!$K:$K,MATCH(E22,予測入力!$D:$D,0))),"")</f>
        <v/>
      </c>
      <c r="G22" s="20" t="str">
        <f>IFERROR(HYPERLINK("#予測入力!" &amp; MATCH(E22,予測入力!$D:$D,0) &amp; ":" &amp; MATCH(E22,予測入力!$D:$D,0),INDEX(予測入力!$G:$G,MATCH(E22,予測入力!$D:$D,0))),"")</f>
        <v/>
      </c>
      <c r="H22" s="24" t="e">
        <f>DATEVALUE(LEFT($K$2,4) &amp; "/3/12")</f>
        <v>#VALUE!</v>
      </c>
      <c r="I22" s="6" t="str">
        <f>IFERROR(HYPERLINK("#予測入力!" &amp; MATCH(H22,予測入力!$D:$D,0) &amp; ":" &amp; MATCH(H22,予測入力!$D:$D,0),INDEX(予測入力!$K:$K,MATCH(H22,予測入力!$D:$D,0))),"")</f>
        <v/>
      </c>
      <c r="J22" s="20" t="str">
        <f>IFERROR(HYPERLINK("#予測入力!" &amp; MATCH(H22,予測入力!$D:$D,0) &amp; ":" &amp; MATCH(H22,予測入力!$D:$D,0),INDEX(予測入力!$G:$G,MATCH(H22,予測入力!$D:$D,0))),"")</f>
        <v/>
      </c>
      <c r="K22" s="24" t="e">
        <f>DATEVALUE(LEFT($K$2,4) &amp; "/4/12")</f>
        <v>#VALUE!</v>
      </c>
      <c r="L22" s="6" t="str">
        <f>IFERROR(HYPERLINK("#予測入力!" &amp; MATCH(K22,予測入力!$D:$D,0) &amp; ":" &amp; MATCH(K22,予測入力!$D:$D,0),INDEX(予測入力!$K:$K,MATCH(K22,予測入力!$D:$D,0))),"")</f>
        <v/>
      </c>
      <c r="M22" s="20" t="str">
        <f>IFERROR(HYPERLINK("#予測入力!" &amp; MATCH(K22,予測入力!$D:$D,0) &amp; ":" &amp; MATCH(K22,予測入力!$D:$D,0),INDEX(予測入力!$G:$G,MATCH(K22,予測入力!$D:$D,0))),"")</f>
        <v/>
      </c>
      <c r="N22" s="24" t="e">
        <f>DATEVALUE(LEFT($K$2,4) &amp; "/5/12")</f>
        <v>#VALUE!</v>
      </c>
      <c r="O22" s="6" t="str">
        <f>IFERROR(HYPERLINK("#予測入力!" &amp; MATCH(N22,予測入力!$D:$D,0) &amp; ":" &amp; MATCH(N22,予測入力!$D:$D,0),INDEX(予測入力!$K:$K,MATCH(N22,予測入力!$D:$D,0))),"")</f>
        <v/>
      </c>
      <c r="P22" s="20" t="str">
        <f>IFERROR(HYPERLINK("#予測入力!" &amp; MATCH(N22,予測入力!$D:$D,0) &amp; ":" &amp; MATCH(N22,予測入力!$D:$D,0),INDEX(予測入力!$G:$G,MATCH(N22,予測入力!$D:$D,0))),"")</f>
        <v/>
      </c>
      <c r="Q22" s="24" t="e">
        <f>DATEVALUE(LEFT($K$2,4) &amp; "/6/12")</f>
        <v>#VALUE!</v>
      </c>
      <c r="R22" s="6" t="str">
        <f>IFERROR(HYPERLINK("#予測入力!" &amp; MATCH(Q22,予測入力!$D:$D,0) &amp; ":" &amp; MATCH(Q22,予測入力!$D:$D,0),INDEX(予測入力!$K:$K,MATCH(Q22,予測入力!$D:$D,0))),"")</f>
        <v/>
      </c>
      <c r="S22" s="20" t="str">
        <f>IFERROR(HYPERLINK("#予測入力!" &amp; MATCH(Q22,予測入力!$D:$D,0) &amp; ":" &amp; MATCH(Q22,予測入力!$D:$D,0),INDEX(予測入力!$G:$G,MATCH(Q22,予測入力!$D:$D,0))),"")</f>
        <v/>
      </c>
      <c r="T22" s="24" t="e">
        <f>DATEVALUE(LEFT($K$2,4) &amp; "/7/12")</f>
        <v>#VALUE!</v>
      </c>
      <c r="U22" s="6" t="str">
        <f>IFERROR(HYPERLINK("#予測入力!" &amp; MATCH(T22,予測入力!$D:$D,0) &amp; ":" &amp; MATCH(T22,予測入力!$D:$D,0),INDEX(予測入力!$K:$K,MATCH(T22,予測入力!$D:$D,0))),"")</f>
        <v/>
      </c>
      <c r="V22" s="20" t="str">
        <f>IFERROR(HYPERLINK("#予測入力!" &amp; MATCH(T22,予測入力!$D:$D,0) &amp; ":" &amp; MATCH(T22,予測入力!$D:$D,0),INDEX(予測入力!$G:$G,MATCH(T22,予測入力!$D:$D,0))),"")</f>
        <v/>
      </c>
      <c r="W22" s="24" t="e">
        <f>DATEVALUE(LEFT($K$2,4) &amp; "/8/12")</f>
        <v>#VALUE!</v>
      </c>
      <c r="X22" s="6" t="str">
        <f>IFERROR(HYPERLINK("#予測入力!" &amp; MATCH(W22,予測入力!$D:$D,0) &amp; ":" &amp; MATCH(W22,予測入力!$D:$D,0),INDEX(予測入力!$K:$K,MATCH(W22,予測入力!$D:$D,0))),"")</f>
        <v/>
      </c>
      <c r="Y22" s="20" t="str">
        <f>IFERROR(HYPERLINK("#予測入力!" &amp; MATCH(W22,予測入力!$D:$D,0) &amp; ":" &amp; MATCH(W22,予測入力!$D:$D,0),INDEX(予測入力!$G:$G,MATCH(W22,予測入力!$D:$D,0))),"")</f>
        <v/>
      </c>
      <c r="Z22" s="24" t="e">
        <f>DATEVALUE(LEFT($K$2,4) &amp; "/9/12")</f>
        <v>#VALUE!</v>
      </c>
      <c r="AA22" s="6" t="str">
        <f>IFERROR(HYPERLINK("#予測入力!" &amp; MATCH(Z22,予測入力!$D:$D,0) &amp; ":" &amp; MATCH(Z22,予測入力!$D:$D,0),INDEX(予測入力!$K:$K,MATCH(Z22,予測入力!$D:$D,0))),"")</f>
        <v/>
      </c>
      <c r="AB22" s="20" t="str">
        <f>IFERROR(HYPERLINK("#予測入力!" &amp; MATCH(Z22,予測入力!$D:$D,0) &amp; ":" &amp; MATCH(Z22,予測入力!$D:$D,0),INDEX(予測入力!$G:$G,MATCH(Z22,予測入力!$D:$D,0))),"")</f>
        <v/>
      </c>
      <c r="AC22" s="24" t="e">
        <f>DATEVALUE(LEFT($K$2,4) &amp; "/10/12")</f>
        <v>#VALUE!</v>
      </c>
      <c r="AD22" s="6" t="str">
        <f>IFERROR(HYPERLINK("#予測入力!" &amp; MATCH(AC22,予測入力!$D:$D,0) &amp; ":" &amp; MATCH(AC22,予測入力!$D:$D,0),INDEX(予測入力!$K:$K,MATCH(AC22,予測入力!$D:$D,0))),"")</f>
        <v/>
      </c>
      <c r="AE22" s="20" t="str">
        <f>IFERROR(HYPERLINK("#予測入力!" &amp; MATCH(AC22,予測入力!$D:$D,0) &amp; ":" &amp; MATCH(AC22,予測入力!$D:$D,0),INDEX(予測入力!$G:$G,MATCH(AC22,予測入力!$D:$D,0))),"")</f>
        <v/>
      </c>
      <c r="AF22" s="24" t="e">
        <f>DATEVALUE(LEFT($K$2,4) &amp; "/11/12")</f>
        <v>#VALUE!</v>
      </c>
      <c r="AG22" s="6" t="str">
        <f>IFERROR(HYPERLINK("#予測入力!" &amp; MATCH(AF22,予測入力!$D:$D,0) &amp; ":" &amp; MATCH(AF22,予測入力!$D:$D,0),INDEX(予測入力!$K:$K,MATCH(AF22,予測入力!$D:$D,0))),"")</f>
        <v/>
      </c>
      <c r="AH22" s="20" t="str">
        <f>IFERROR(HYPERLINK("#予測入力!" &amp; MATCH(AF22,予測入力!$D:$D,0) &amp; ":" &amp; MATCH(AF22,予測入力!$D:$D,0),INDEX(予測入力!$G:$G,MATCH(AF22,予測入力!$D:$D,0))),"")</f>
        <v/>
      </c>
      <c r="AI22" s="24" t="e">
        <f>DATEVALUE(LEFT($K$2,4) &amp; "/12/12")</f>
        <v>#VALUE!</v>
      </c>
      <c r="AJ22" s="6" t="str">
        <f>IFERROR(HYPERLINK("#予測入力!" &amp; MATCH(AI22,予測入力!$D:$D,0) &amp; ":" &amp; MATCH(AI22,予測入力!$D:$D,0),INDEX(予測入力!$K:$K,MATCH(AI22,予測入力!$D:$D,0))),"")</f>
        <v/>
      </c>
      <c r="AK22" s="2" t="str">
        <f>IFERROR(HYPERLINK("#予測入力!" &amp; MATCH(AI22,予測入力!$D:$D,0) &amp; ":" &amp; MATCH(AI22,予測入力!$D:$D,0),INDEX(予測入力!$G:$G,MATCH(AI22,予測入力!$D:$D,0))),"")</f>
        <v/>
      </c>
    </row>
    <row r="23" spans="2:37" ht="15" customHeight="1" x14ac:dyDescent="0.4">
      <c r="B23" s="3" t="e">
        <f>DATEVALUE(LEFT($K$2,4) &amp; "/1/13")</f>
        <v>#VALUE!</v>
      </c>
      <c r="C23" s="6" t="str">
        <f>IFERROR(HYPERLINK("#予測入力!" &amp; MATCH(B23,予測入力!$D:$D,0) &amp; ":" &amp; MATCH(B23,予測入力!$D:$D,0),INDEX(予測入力!$K:$K,MATCH(B23,予測入力!$D:$D,0))),"")</f>
        <v/>
      </c>
      <c r="D23" s="20" t="str">
        <f>IFERROR(HYPERLINK("#予測入力!" &amp; MATCH(B23,予測入力!$D:$D,0) &amp; ":" &amp; MATCH(B23,予測入力!$D:$D,0),INDEX(予測入力!$G:$G,MATCH(B23,予測入力!$D:$D,0))),"")</f>
        <v/>
      </c>
      <c r="E23" s="24" t="e">
        <f>DATEVALUE(LEFT($K$2,4) &amp; "/2/13")</f>
        <v>#VALUE!</v>
      </c>
      <c r="F23" s="6" t="str">
        <f>IFERROR(HYPERLINK("#予測入力!" &amp; MATCH(E23,予測入力!$D:$D,0) &amp; ":" &amp; MATCH(E23,予測入力!$D:$D,0),INDEX(予測入力!$K:$K,MATCH(E23,予測入力!$D:$D,0))),"")</f>
        <v/>
      </c>
      <c r="G23" s="20" t="str">
        <f>IFERROR(HYPERLINK("#予測入力!" &amp; MATCH(E23,予測入力!$D:$D,0) &amp; ":" &amp; MATCH(E23,予測入力!$D:$D,0),INDEX(予測入力!$G:$G,MATCH(E23,予測入力!$D:$D,0))),"")</f>
        <v/>
      </c>
      <c r="H23" s="24" t="e">
        <f>DATEVALUE(LEFT($K$2,4) &amp; "/3/13")</f>
        <v>#VALUE!</v>
      </c>
      <c r="I23" s="6" t="str">
        <f>IFERROR(HYPERLINK("#予測入力!" &amp; MATCH(H23,予測入力!$D:$D,0) &amp; ":" &amp; MATCH(H23,予測入力!$D:$D,0),INDEX(予測入力!$K:$K,MATCH(H23,予測入力!$D:$D,0))),"")</f>
        <v/>
      </c>
      <c r="J23" s="20" t="str">
        <f>IFERROR(HYPERLINK("#予測入力!" &amp; MATCH(H23,予測入力!$D:$D,0) &amp; ":" &amp; MATCH(H23,予測入力!$D:$D,0),INDEX(予測入力!$G:$G,MATCH(H23,予測入力!$D:$D,0))),"")</f>
        <v/>
      </c>
      <c r="K23" s="24" t="e">
        <f>DATEVALUE(LEFT($K$2,4) &amp; "/4/13")</f>
        <v>#VALUE!</v>
      </c>
      <c r="L23" s="6" t="str">
        <f>IFERROR(HYPERLINK("#予測入力!" &amp; MATCH(K23,予測入力!$D:$D,0) &amp; ":" &amp; MATCH(K23,予測入力!$D:$D,0),INDEX(予測入力!$K:$K,MATCH(K23,予測入力!$D:$D,0))),"")</f>
        <v/>
      </c>
      <c r="M23" s="20" t="str">
        <f>IFERROR(HYPERLINK("#予測入力!" &amp; MATCH(K23,予測入力!$D:$D,0) &amp; ":" &amp; MATCH(K23,予測入力!$D:$D,0),INDEX(予測入力!$G:$G,MATCH(K23,予測入力!$D:$D,0))),"")</f>
        <v/>
      </c>
      <c r="N23" s="24" t="e">
        <f>DATEVALUE(LEFT($K$2,4) &amp; "/5/13")</f>
        <v>#VALUE!</v>
      </c>
      <c r="O23" s="6" t="str">
        <f>IFERROR(HYPERLINK("#予測入力!" &amp; MATCH(N23,予測入力!$D:$D,0) &amp; ":" &amp; MATCH(N23,予測入力!$D:$D,0),INDEX(予測入力!$K:$K,MATCH(N23,予測入力!$D:$D,0))),"")</f>
        <v/>
      </c>
      <c r="P23" s="20" t="str">
        <f>IFERROR(HYPERLINK("#予測入力!" &amp; MATCH(N23,予測入力!$D:$D,0) &amp; ":" &amp; MATCH(N23,予測入力!$D:$D,0),INDEX(予測入力!$G:$G,MATCH(N23,予測入力!$D:$D,0))),"")</f>
        <v/>
      </c>
      <c r="Q23" s="24" t="e">
        <f>DATEVALUE(LEFT($K$2,4) &amp; "/6/13")</f>
        <v>#VALUE!</v>
      </c>
      <c r="R23" s="6" t="str">
        <f>IFERROR(HYPERLINK("#予測入力!" &amp; MATCH(Q23,予測入力!$D:$D,0) &amp; ":" &amp; MATCH(Q23,予測入力!$D:$D,0),INDEX(予測入力!$K:$K,MATCH(Q23,予測入力!$D:$D,0))),"")</f>
        <v/>
      </c>
      <c r="S23" s="20" t="str">
        <f>IFERROR(HYPERLINK("#予測入力!" &amp; MATCH(Q23,予測入力!$D:$D,0) &amp; ":" &amp; MATCH(Q23,予測入力!$D:$D,0),INDEX(予測入力!$G:$G,MATCH(Q23,予測入力!$D:$D,0))),"")</f>
        <v/>
      </c>
      <c r="T23" s="24" t="e">
        <f>DATEVALUE(LEFT($K$2,4) &amp; "/7/13")</f>
        <v>#VALUE!</v>
      </c>
      <c r="U23" s="6" t="str">
        <f>IFERROR(HYPERLINK("#予測入力!" &amp; MATCH(T23,予測入力!$D:$D,0) &amp; ":" &amp; MATCH(T23,予測入力!$D:$D,0),INDEX(予測入力!$K:$K,MATCH(T23,予測入力!$D:$D,0))),"")</f>
        <v/>
      </c>
      <c r="V23" s="20" t="str">
        <f>IFERROR(HYPERLINK("#予測入力!" &amp; MATCH(T23,予測入力!$D:$D,0) &amp; ":" &amp; MATCH(T23,予測入力!$D:$D,0),INDEX(予測入力!$G:$G,MATCH(T23,予測入力!$D:$D,0))),"")</f>
        <v/>
      </c>
      <c r="W23" s="24" t="e">
        <f>DATEVALUE(LEFT($K$2,4) &amp; "/8/13")</f>
        <v>#VALUE!</v>
      </c>
      <c r="X23" s="6" t="str">
        <f>IFERROR(HYPERLINK("#予測入力!" &amp; MATCH(W23,予測入力!$D:$D,0) &amp; ":" &amp; MATCH(W23,予測入力!$D:$D,0),INDEX(予測入力!$K:$K,MATCH(W23,予測入力!$D:$D,0))),"")</f>
        <v/>
      </c>
      <c r="Y23" s="20" t="str">
        <f>IFERROR(HYPERLINK("#予測入力!" &amp; MATCH(W23,予測入力!$D:$D,0) &amp; ":" &amp; MATCH(W23,予測入力!$D:$D,0),INDEX(予測入力!$G:$G,MATCH(W23,予測入力!$D:$D,0))),"")</f>
        <v/>
      </c>
      <c r="Z23" s="24" t="e">
        <f>DATEVALUE(LEFT($K$2,4) &amp; "/9/13")</f>
        <v>#VALUE!</v>
      </c>
      <c r="AA23" s="6" t="str">
        <f>IFERROR(HYPERLINK("#予測入力!" &amp; MATCH(Z23,予測入力!$D:$D,0) &amp; ":" &amp; MATCH(Z23,予測入力!$D:$D,0),INDEX(予測入力!$K:$K,MATCH(Z23,予測入力!$D:$D,0))),"")</f>
        <v/>
      </c>
      <c r="AB23" s="20" t="str">
        <f>IFERROR(HYPERLINK("#予測入力!" &amp; MATCH(Z23,予測入力!$D:$D,0) &amp; ":" &amp; MATCH(Z23,予測入力!$D:$D,0),INDEX(予測入力!$G:$G,MATCH(Z23,予測入力!$D:$D,0))),"")</f>
        <v/>
      </c>
      <c r="AC23" s="24" t="e">
        <f>DATEVALUE(LEFT($K$2,4) &amp; "/10/13")</f>
        <v>#VALUE!</v>
      </c>
      <c r="AD23" s="6" t="str">
        <f>IFERROR(HYPERLINK("#予測入力!" &amp; MATCH(AC23,予測入力!$D:$D,0) &amp; ":" &amp; MATCH(AC23,予測入力!$D:$D,0),INDEX(予測入力!$K:$K,MATCH(AC23,予測入力!$D:$D,0))),"")</f>
        <v/>
      </c>
      <c r="AE23" s="20" t="str">
        <f>IFERROR(HYPERLINK("#予測入力!" &amp; MATCH(AC23,予測入力!$D:$D,0) &amp; ":" &amp; MATCH(AC23,予測入力!$D:$D,0),INDEX(予測入力!$G:$G,MATCH(AC23,予測入力!$D:$D,0))),"")</f>
        <v/>
      </c>
      <c r="AF23" s="24" t="e">
        <f>DATEVALUE(LEFT($K$2,4) &amp; "/11/13")</f>
        <v>#VALUE!</v>
      </c>
      <c r="AG23" s="6" t="str">
        <f>IFERROR(HYPERLINK("#予測入力!" &amp; MATCH(AF23,予測入力!$D:$D,0) &amp; ":" &amp; MATCH(AF23,予測入力!$D:$D,0),INDEX(予測入力!$K:$K,MATCH(AF23,予測入力!$D:$D,0))),"")</f>
        <v/>
      </c>
      <c r="AH23" s="20" t="str">
        <f>IFERROR(HYPERLINK("#予測入力!" &amp; MATCH(AF23,予測入力!$D:$D,0) &amp; ":" &amp; MATCH(AF23,予測入力!$D:$D,0),INDEX(予測入力!$G:$G,MATCH(AF23,予測入力!$D:$D,0))),"")</f>
        <v/>
      </c>
      <c r="AI23" s="24" t="e">
        <f>DATEVALUE(LEFT($K$2,4) &amp; "/12/13")</f>
        <v>#VALUE!</v>
      </c>
      <c r="AJ23" s="6" t="str">
        <f>IFERROR(HYPERLINK("#予測入力!" &amp; MATCH(AI23,予測入力!$D:$D,0) &amp; ":" &amp; MATCH(AI23,予測入力!$D:$D,0),INDEX(予測入力!$K:$K,MATCH(AI23,予測入力!$D:$D,0))),"")</f>
        <v/>
      </c>
      <c r="AK23" s="2" t="str">
        <f>IFERROR(HYPERLINK("#予測入力!" &amp; MATCH(AI23,予測入力!$D:$D,0) &amp; ":" &amp; MATCH(AI23,予測入力!$D:$D,0),INDEX(予測入力!$G:$G,MATCH(AI23,予測入力!$D:$D,0))),"")</f>
        <v/>
      </c>
    </row>
    <row r="24" spans="2:37" ht="15" customHeight="1" x14ac:dyDescent="0.4">
      <c r="B24" s="3" t="e">
        <f>DATEVALUE(LEFT($K$2,4) &amp; "/1/14")</f>
        <v>#VALUE!</v>
      </c>
      <c r="C24" s="6" t="str">
        <f>IFERROR(HYPERLINK("#予測入力!" &amp; MATCH(B24,予測入力!$D:$D,0) &amp; ":" &amp; MATCH(B24,予測入力!$D:$D,0),INDEX(予測入力!$K:$K,MATCH(B24,予測入力!$D:$D,0))),"")</f>
        <v/>
      </c>
      <c r="D24" s="20" t="str">
        <f>IFERROR(HYPERLINK("#予測入力!" &amp; MATCH(B24,予測入力!$D:$D,0) &amp; ":" &amp; MATCH(B24,予測入力!$D:$D,0),INDEX(予測入力!$G:$G,MATCH(B24,予測入力!$D:$D,0))),"")</f>
        <v/>
      </c>
      <c r="E24" s="24" t="e">
        <f>DATEVALUE(LEFT($K$2,4) &amp; "/2/14")</f>
        <v>#VALUE!</v>
      </c>
      <c r="F24" s="6" t="str">
        <f>IFERROR(HYPERLINK("#予測入力!" &amp; MATCH(E24,予測入力!$D:$D,0) &amp; ":" &amp; MATCH(E24,予測入力!$D:$D,0),INDEX(予測入力!$K:$K,MATCH(E24,予測入力!$D:$D,0))),"")</f>
        <v/>
      </c>
      <c r="G24" s="20" t="str">
        <f>IFERROR(HYPERLINK("#予測入力!" &amp; MATCH(E24,予測入力!$D:$D,0) &amp; ":" &amp; MATCH(E24,予測入力!$D:$D,0),INDEX(予測入力!$G:$G,MATCH(E24,予測入力!$D:$D,0))),"")</f>
        <v/>
      </c>
      <c r="H24" s="24" t="e">
        <f>DATEVALUE(LEFT($K$2,4) &amp; "/3/14")</f>
        <v>#VALUE!</v>
      </c>
      <c r="I24" s="6" t="str">
        <f>IFERROR(HYPERLINK("#予測入力!" &amp; MATCH(H24,予測入力!$D:$D,0) &amp; ":" &amp; MATCH(H24,予測入力!$D:$D,0),INDEX(予測入力!$K:$K,MATCH(H24,予測入力!$D:$D,0))),"")</f>
        <v/>
      </c>
      <c r="J24" s="20" t="str">
        <f>IFERROR(HYPERLINK("#予測入力!" &amp; MATCH(H24,予測入力!$D:$D,0) &amp; ":" &amp; MATCH(H24,予測入力!$D:$D,0),INDEX(予測入力!$G:$G,MATCH(H24,予測入力!$D:$D,0))),"")</f>
        <v/>
      </c>
      <c r="K24" s="24" t="e">
        <f>DATEVALUE(LEFT($K$2,4) &amp; "/4/14")</f>
        <v>#VALUE!</v>
      </c>
      <c r="L24" s="6" t="str">
        <f>IFERROR(HYPERLINK("#予測入力!" &amp; MATCH(K24,予測入力!$D:$D,0) &amp; ":" &amp; MATCH(K24,予測入力!$D:$D,0),INDEX(予測入力!$K:$K,MATCH(K24,予測入力!$D:$D,0))),"")</f>
        <v/>
      </c>
      <c r="M24" s="20" t="str">
        <f>IFERROR(HYPERLINK("#予測入力!" &amp; MATCH(K24,予測入力!$D:$D,0) &amp; ":" &amp; MATCH(K24,予測入力!$D:$D,0),INDEX(予測入力!$G:$G,MATCH(K24,予測入力!$D:$D,0))),"")</f>
        <v/>
      </c>
      <c r="N24" s="24" t="e">
        <f>DATEVALUE(LEFT($K$2,4) &amp; "/5/14")</f>
        <v>#VALUE!</v>
      </c>
      <c r="O24" s="6" t="str">
        <f>IFERROR(HYPERLINK("#予測入力!" &amp; MATCH(N24,予測入力!$D:$D,0) &amp; ":" &amp; MATCH(N24,予測入力!$D:$D,0),INDEX(予測入力!$K:$K,MATCH(N24,予測入力!$D:$D,0))),"")</f>
        <v/>
      </c>
      <c r="P24" s="20" t="str">
        <f>IFERROR(HYPERLINK("#予測入力!" &amp; MATCH(N24,予測入力!$D:$D,0) &amp; ":" &amp; MATCH(N24,予測入力!$D:$D,0),INDEX(予測入力!$G:$G,MATCH(N24,予測入力!$D:$D,0))),"")</f>
        <v/>
      </c>
      <c r="Q24" s="24" t="e">
        <f>DATEVALUE(LEFT($K$2,4) &amp; "/6/14")</f>
        <v>#VALUE!</v>
      </c>
      <c r="R24" s="6" t="str">
        <f>IFERROR(HYPERLINK("#予測入力!" &amp; MATCH(Q24,予測入力!$D:$D,0) &amp; ":" &amp; MATCH(Q24,予測入力!$D:$D,0),INDEX(予測入力!$K:$K,MATCH(Q24,予測入力!$D:$D,0))),"")</f>
        <v/>
      </c>
      <c r="S24" s="20" t="str">
        <f>IFERROR(HYPERLINK("#予測入力!" &amp; MATCH(Q24,予測入力!$D:$D,0) &amp; ":" &amp; MATCH(Q24,予測入力!$D:$D,0),INDEX(予測入力!$G:$G,MATCH(Q24,予測入力!$D:$D,0))),"")</f>
        <v/>
      </c>
      <c r="T24" s="24" t="e">
        <f>DATEVALUE(LEFT($K$2,4) &amp; "/7/14")</f>
        <v>#VALUE!</v>
      </c>
      <c r="U24" s="6" t="str">
        <f>IFERROR(HYPERLINK("#予測入力!" &amp; MATCH(T24,予測入力!$D:$D,0) &amp; ":" &amp; MATCH(T24,予測入力!$D:$D,0),INDEX(予測入力!$K:$K,MATCH(T24,予測入力!$D:$D,0))),"")</f>
        <v/>
      </c>
      <c r="V24" s="20" t="str">
        <f>IFERROR(HYPERLINK("#予測入力!" &amp; MATCH(T24,予測入力!$D:$D,0) &amp; ":" &amp; MATCH(T24,予測入力!$D:$D,0),INDEX(予測入力!$G:$G,MATCH(T24,予測入力!$D:$D,0))),"")</f>
        <v/>
      </c>
      <c r="W24" s="24" t="e">
        <f>DATEVALUE(LEFT($K$2,4) &amp; "/8/14")</f>
        <v>#VALUE!</v>
      </c>
      <c r="X24" s="6" t="str">
        <f>IFERROR(HYPERLINK("#予測入力!" &amp; MATCH(W24,予測入力!$D:$D,0) &amp; ":" &amp; MATCH(W24,予測入力!$D:$D,0),INDEX(予測入力!$K:$K,MATCH(W24,予測入力!$D:$D,0))),"")</f>
        <v/>
      </c>
      <c r="Y24" s="20" t="str">
        <f>IFERROR(HYPERLINK("#予測入力!" &amp; MATCH(W24,予測入力!$D:$D,0) &amp; ":" &amp; MATCH(W24,予測入力!$D:$D,0),INDEX(予測入力!$G:$G,MATCH(W24,予測入力!$D:$D,0))),"")</f>
        <v/>
      </c>
      <c r="Z24" s="24" t="e">
        <f>DATEVALUE(LEFT($K$2,4) &amp; "/9/14")</f>
        <v>#VALUE!</v>
      </c>
      <c r="AA24" s="6" t="str">
        <f>IFERROR(HYPERLINK("#予測入力!" &amp; MATCH(Z24,予測入力!$D:$D,0) &amp; ":" &amp; MATCH(Z24,予測入力!$D:$D,0),INDEX(予測入力!$K:$K,MATCH(Z24,予測入力!$D:$D,0))),"")</f>
        <v/>
      </c>
      <c r="AB24" s="20" t="str">
        <f>IFERROR(HYPERLINK("#予測入力!" &amp; MATCH(Z24,予測入力!$D:$D,0) &amp; ":" &amp; MATCH(Z24,予測入力!$D:$D,0),INDEX(予測入力!$G:$G,MATCH(Z24,予測入力!$D:$D,0))),"")</f>
        <v/>
      </c>
      <c r="AC24" s="24" t="e">
        <f>DATEVALUE(LEFT($K$2,4) &amp; "/10/14")</f>
        <v>#VALUE!</v>
      </c>
      <c r="AD24" s="6" t="str">
        <f>IFERROR(HYPERLINK("#予測入力!" &amp; MATCH(AC24,予測入力!$D:$D,0) &amp; ":" &amp; MATCH(AC24,予測入力!$D:$D,0),INDEX(予測入力!$K:$K,MATCH(AC24,予測入力!$D:$D,0))),"")</f>
        <v/>
      </c>
      <c r="AE24" s="20" t="str">
        <f>IFERROR(HYPERLINK("#予測入力!" &amp; MATCH(AC24,予測入力!$D:$D,0) &amp; ":" &amp; MATCH(AC24,予測入力!$D:$D,0),INDEX(予測入力!$G:$G,MATCH(AC24,予測入力!$D:$D,0))),"")</f>
        <v/>
      </c>
      <c r="AF24" s="24" t="e">
        <f>DATEVALUE(LEFT($K$2,4) &amp; "/11/14")</f>
        <v>#VALUE!</v>
      </c>
      <c r="AG24" s="6" t="str">
        <f>IFERROR(HYPERLINK("#予測入力!" &amp; MATCH(AF24,予測入力!$D:$D,0) &amp; ":" &amp; MATCH(AF24,予測入力!$D:$D,0),INDEX(予測入力!$K:$K,MATCH(AF24,予測入力!$D:$D,0))),"")</f>
        <v/>
      </c>
      <c r="AH24" s="20" t="str">
        <f>IFERROR(HYPERLINK("#予測入力!" &amp; MATCH(AF24,予測入力!$D:$D,0) &amp; ":" &amp; MATCH(AF24,予測入力!$D:$D,0),INDEX(予測入力!$G:$G,MATCH(AF24,予測入力!$D:$D,0))),"")</f>
        <v/>
      </c>
      <c r="AI24" s="24" t="e">
        <f>DATEVALUE(LEFT($K$2,4) &amp; "/12/14")</f>
        <v>#VALUE!</v>
      </c>
      <c r="AJ24" s="6" t="str">
        <f>IFERROR(HYPERLINK("#予測入力!" &amp; MATCH(AI24,予測入力!$D:$D,0) &amp; ":" &amp; MATCH(AI24,予測入力!$D:$D,0),INDEX(予測入力!$K:$K,MATCH(AI24,予測入力!$D:$D,0))),"")</f>
        <v/>
      </c>
      <c r="AK24" s="2" t="str">
        <f>IFERROR(HYPERLINK("#予測入力!" &amp; MATCH(AI24,予測入力!$D:$D,0) &amp; ":" &amp; MATCH(AI24,予測入力!$D:$D,0),INDEX(予測入力!$G:$G,MATCH(AI24,予測入力!$D:$D,0))),"")</f>
        <v/>
      </c>
    </row>
    <row r="25" spans="2:37" ht="15" customHeight="1" x14ac:dyDescent="0.4">
      <c r="B25" s="3" t="e">
        <f>DATEVALUE(LEFT($K$2,4) &amp; "/1/15")</f>
        <v>#VALUE!</v>
      </c>
      <c r="C25" s="6" t="str">
        <f>IFERROR(HYPERLINK("#予測入力!" &amp; MATCH(B25,予測入力!$D:$D,0) &amp; ":" &amp; MATCH(B25,予測入力!$D:$D,0),INDEX(予測入力!$K:$K,MATCH(B25,予測入力!$D:$D,0))),"")</f>
        <v/>
      </c>
      <c r="D25" s="20" t="str">
        <f>IFERROR(HYPERLINK("#予測入力!" &amp; MATCH(B25,予測入力!$D:$D,0) &amp; ":" &amp; MATCH(B25,予測入力!$D:$D,0),INDEX(予測入力!$G:$G,MATCH(B25,予測入力!$D:$D,0))),"")</f>
        <v/>
      </c>
      <c r="E25" s="24" t="e">
        <f>DATEVALUE(LEFT($K$2,4) &amp; "/2/15")</f>
        <v>#VALUE!</v>
      </c>
      <c r="F25" s="6" t="str">
        <f>IFERROR(HYPERLINK("#予測入力!" &amp; MATCH(E25,予測入力!$D:$D,0) &amp; ":" &amp; MATCH(E25,予測入力!$D:$D,0),INDEX(予測入力!$K:$K,MATCH(E25,予測入力!$D:$D,0))),"")</f>
        <v/>
      </c>
      <c r="G25" s="20" t="str">
        <f>IFERROR(HYPERLINK("#予測入力!" &amp; MATCH(E25,予測入力!$D:$D,0) &amp; ":" &amp; MATCH(E25,予測入力!$D:$D,0),INDEX(予測入力!$G:$G,MATCH(E25,予測入力!$D:$D,0))),"")</f>
        <v/>
      </c>
      <c r="H25" s="24" t="e">
        <f>DATEVALUE(LEFT($K$2,4) &amp; "/3/15")</f>
        <v>#VALUE!</v>
      </c>
      <c r="I25" s="6" t="str">
        <f>IFERROR(HYPERLINK("#予測入力!" &amp; MATCH(H25,予測入力!$D:$D,0) &amp; ":" &amp; MATCH(H25,予測入力!$D:$D,0),INDEX(予測入力!$K:$K,MATCH(H25,予測入力!$D:$D,0))),"")</f>
        <v/>
      </c>
      <c r="J25" s="20" t="str">
        <f>IFERROR(HYPERLINK("#予測入力!" &amp; MATCH(H25,予測入力!$D:$D,0) &amp; ":" &amp; MATCH(H25,予測入力!$D:$D,0),INDEX(予測入力!$G:$G,MATCH(H25,予測入力!$D:$D,0))),"")</f>
        <v/>
      </c>
      <c r="K25" s="24" t="e">
        <f>DATEVALUE(LEFT($K$2,4) &amp; "/4/15")</f>
        <v>#VALUE!</v>
      </c>
      <c r="L25" s="6" t="str">
        <f>IFERROR(HYPERLINK("#予測入力!" &amp; MATCH(K25,予測入力!$D:$D,0) &amp; ":" &amp; MATCH(K25,予測入力!$D:$D,0),INDEX(予測入力!$K:$K,MATCH(K25,予測入力!$D:$D,0))),"")</f>
        <v/>
      </c>
      <c r="M25" s="20" t="str">
        <f>IFERROR(HYPERLINK("#予測入力!" &amp; MATCH(K25,予測入力!$D:$D,0) &amp; ":" &amp; MATCH(K25,予測入力!$D:$D,0),INDEX(予測入力!$G:$G,MATCH(K25,予測入力!$D:$D,0))),"")</f>
        <v/>
      </c>
      <c r="N25" s="24" t="e">
        <f>DATEVALUE(LEFT($K$2,4) &amp; "/5/15")</f>
        <v>#VALUE!</v>
      </c>
      <c r="O25" s="6" t="str">
        <f>IFERROR(HYPERLINK("#予測入力!" &amp; MATCH(N25,予測入力!$D:$D,0) &amp; ":" &amp; MATCH(N25,予測入力!$D:$D,0),INDEX(予測入力!$K:$K,MATCH(N25,予測入力!$D:$D,0))),"")</f>
        <v/>
      </c>
      <c r="P25" s="20" t="str">
        <f>IFERROR(HYPERLINK("#予測入力!" &amp; MATCH(N25,予測入力!$D:$D,0) &amp; ":" &amp; MATCH(N25,予測入力!$D:$D,0),INDEX(予測入力!$G:$G,MATCH(N25,予測入力!$D:$D,0))),"")</f>
        <v/>
      </c>
      <c r="Q25" s="24" t="e">
        <f>DATEVALUE(LEFT($K$2,4) &amp; "/6/15")</f>
        <v>#VALUE!</v>
      </c>
      <c r="R25" s="6" t="str">
        <f>IFERROR(HYPERLINK("#予測入力!" &amp; MATCH(Q25,予測入力!$D:$D,0) &amp; ":" &amp; MATCH(Q25,予測入力!$D:$D,0),INDEX(予測入力!$K:$K,MATCH(Q25,予測入力!$D:$D,0))),"")</f>
        <v/>
      </c>
      <c r="S25" s="20" t="str">
        <f>IFERROR(HYPERLINK("#予測入力!" &amp; MATCH(Q25,予測入力!$D:$D,0) &amp; ":" &amp; MATCH(Q25,予測入力!$D:$D,0),INDEX(予測入力!$G:$G,MATCH(Q25,予測入力!$D:$D,0))),"")</f>
        <v/>
      </c>
      <c r="T25" s="24" t="e">
        <f>DATEVALUE(LEFT($K$2,4) &amp; "/7/15")</f>
        <v>#VALUE!</v>
      </c>
      <c r="U25" s="6" t="str">
        <f>IFERROR(HYPERLINK("#予測入力!" &amp; MATCH(T25,予測入力!$D:$D,0) &amp; ":" &amp; MATCH(T25,予測入力!$D:$D,0),INDEX(予測入力!$K:$K,MATCH(T25,予測入力!$D:$D,0))),"")</f>
        <v/>
      </c>
      <c r="V25" s="20" t="str">
        <f>IFERROR(HYPERLINK("#予測入力!" &amp; MATCH(T25,予測入力!$D:$D,0) &amp; ":" &amp; MATCH(T25,予測入力!$D:$D,0),INDEX(予測入力!$G:$G,MATCH(T25,予測入力!$D:$D,0))),"")</f>
        <v/>
      </c>
      <c r="W25" s="24" t="e">
        <f>DATEVALUE(LEFT($K$2,4) &amp; "/8/15")</f>
        <v>#VALUE!</v>
      </c>
      <c r="X25" s="6" t="str">
        <f>IFERROR(HYPERLINK("#予測入力!" &amp; MATCH(W25,予測入力!$D:$D,0) &amp; ":" &amp; MATCH(W25,予測入力!$D:$D,0),INDEX(予測入力!$K:$K,MATCH(W25,予測入力!$D:$D,0))),"")</f>
        <v/>
      </c>
      <c r="Y25" s="20" t="str">
        <f>IFERROR(HYPERLINK("#予測入力!" &amp; MATCH(W25,予測入力!$D:$D,0) &amp; ":" &amp; MATCH(W25,予測入力!$D:$D,0),INDEX(予測入力!$G:$G,MATCH(W25,予測入力!$D:$D,0))),"")</f>
        <v/>
      </c>
      <c r="Z25" s="24" t="e">
        <f>DATEVALUE(LEFT($K$2,4) &amp; "/9/15")</f>
        <v>#VALUE!</v>
      </c>
      <c r="AA25" s="6" t="str">
        <f>IFERROR(HYPERLINK("#予測入力!" &amp; MATCH(Z25,予測入力!$D:$D,0) &amp; ":" &amp; MATCH(Z25,予測入力!$D:$D,0),INDEX(予測入力!$K:$K,MATCH(Z25,予測入力!$D:$D,0))),"")</f>
        <v/>
      </c>
      <c r="AB25" s="20" t="str">
        <f>IFERROR(HYPERLINK("#予測入力!" &amp; MATCH(Z25,予測入力!$D:$D,0) &amp; ":" &amp; MATCH(Z25,予測入力!$D:$D,0),INDEX(予測入力!$G:$G,MATCH(Z25,予測入力!$D:$D,0))),"")</f>
        <v/>
      </c>
      <c r="AC25" s="24" t="e">
        <f>DATEVALUE(LEFT($K$2,4) &amp; "/10/15")</f>
        <v>#VALUE!</v>
      </c>
      <c r="AD25" s="6" t="str">
        <f>IFERROR(HYPERLINK("#予測入力!" &amp; MATCH(AC25,予測入力!$D:$D,0) &amp; ":" &amp; MATCH(AC25,予測入力!$D:$D,0),INDEX(予測入力!$K:$K,MATCH(AC25,予測入力!$D:$D,0))),"")</f>
        <v/>
      </c>
      <c r="AE25" s="20" t="str">
        <f>IFERROR(HYPERLINK("#予測入力!" &amp; MATCH(AC25,予測入力!$D:$D,0) &amp; ":" &amp; MATCH(AC25,予測入力!$D:$D,0),INDEX(予測入力!$G:$G,MATCH(AC25,予測入力!$D:$D,0))),"")</f>
        <v/>
      </c>
      <c r="AF25" s="24" t="e">
        <f>DATEVALUE(LEFT($K$2,4) &amp; "/11/15")</f>
        <v>#VALUE!</v>
      </c>
      <c r="AG25" s="6" t="str">
        <f>IFERROR(HYPERLINK("#予測入力!" &amp; MATCH(AF25,予測入力!$D:$D,0) &amp; ":" &amp; MATCH(AF25,予測入力!$D:$D,0),INDEX(予測入力!$K:$K,MATCH(AF25,予測入力!$D:$D,0))),"")</f>
        <v/>
      </c>
      <c r="AH25" s="20" t="str">
        <f>IFERROR(HYPERLINK("#予測入力!" &amp; MATCH(AF25,予測入力!$D:$D,0) &amp; ":" &amp; MATCH(AF25,予測入力!$D:$D,0),INDEX(予測入力!$G:$G,MATCH(AF25,予測入力!$D:$D,0))),"")</f>
        <v/>
      </c>
      <c r="AI25" s="24" t="e">
        <f>DATEVALUE(LEFT($K$2,4) &amp; "/12/15")</f>
        <v>#VALUE!</v>
      </c>
      <c r="AJ25" s="6" t="str">
        <f>IFERROR(HYPERLINK("#予測入力!" &amp; MATCH(AI25,予測入力!$D:$D,0) &amp; ":" &amp; MATCH(AI25,予測入力!$D:$D,0),INDEX(予測入力!$K:$K,MATCH(AI25,予測入力!$D:$D,0))),"")</f>
        <v/>
      </c>
      <c r="AK25" s="2" t="str">
        <f>IFERROR(HYPERLINK("#予測入力!" &amp; MATCH(AI25,予測入力!$D:$D,0) &amp; ":" &amp; MATCH(AI25,予測入力!$D:$D,0),INDEX(予測入力!$G:$G,MATCH(AI25,予測入力!$D:$D,0))),"")</f>
        <v/>
      </c>
    </row>
    <row r="26" spans="2:37" ht="15" customHeight="1" x14ac:dyDescent="0.4">
      <c r="B26" s="3" t="e">
        <f>DATEVALUE(LEFT($K$2,4) &amp; "/1/16")</f>
        <v>#VALUE!</v>
      </c>
      <c r="C26" s="6" t="str">
        <f>IFERROR(HYPERLINK("#予測入力!" &amp; MATCH(B26,予測入力!$D:$D,0) &amp; ":" &amp; MATCH(B26,予測入力!$D:$D,0),INDEX(予測入力!$K:$K,MATCH(B26,予測入力!$D:$D,0))),"")</f>
        <v/>
      </c>
      <c r="D26" s="20" t="str">
        <f>IFERROR(HYPERLINK("#予測入力!" &amp; MATCH(B26,予測入力!$D:$D,0) &amp; ":" &amp; MATCH(B26,予測入力!$D:$D,0),INDEX(予測入力!$G:$G,MATCH(B26,予測入力!$D:$D,0))),"")</f>
        <v/>
      </c>
      <c r="E26" s="24" t="e">
        <f>DATEVALUE(LEFT($K$2,4) &amp; "/2/16")</f>
        <v>#VALUE!</v>
      </c>
      <c r="F26" s="6" t="str">
        <f>IFERROR(HYPERLINK("#予測入力!" &amp; MATCH(E26,予測入力!$D:$D,0) &amp; ":" &amp; MATCH(E26,予測入力!$D:$D,0),INDEX(予測入力!$K:$K,MATCH(E26,予測入力!$D:$D,0))),"")</f>
        <v/>
      </c>
      <c r="G26" s="20" t="str">
        <f>IFERROR(HYPERLINK("#予測入力!" &amp; MATCH(E26,予測入力!$D:$D,0) &amp; ":" &amp; MATCH(E26,予測入力!$D:$D,0),INDEX(予測入力!$G:$G,MATCH(E26,予測入力!$D:$D,0))),"")</f>
        <v/>
      </c>
      <c r="H26" s="24" t="e">
        <f>DATEVALUE(LEFT($K$2,4) &amp; "/3/16")</f>
        <v>#VALUE!</v>
      </c>
      <c r="I26" s="6" t="str">
        <f>IFERROR(HYPERLINK("#予測入力!" &amp; MATCH(H26,予測入力!$D:$D,0) &amp; ":" &amp; MATCH(H26,予測入力!$D:$D,0),INDEX(予測入力!$K:$K,MATCH(H26,予測入力!$D:$D,0))),"")</f>
        <v/>
      </c>
      <c r="J26" s="20" t="str">
        <f>IFERROR(HYPERLINK("#予測入力!" &amp; MATCH(H26,予測入力!$D:$D,0) &amp; ":" &amp; MATCH(H26,予測入力!$D:$D,0),INDEX(予測入力!$G:$G,MATCH(H26,予測入力!$D:$D,0))),"")</f>
        <v/>
      </c>
      <c r="K26" s="24" t="e">
        <f>DATEVALUE(LEFT($K$2,4) &amp; "/4/16")</f>
        <v>#VALUE!</v>
      </c>
      <c r="L26" s="6" t="str">
        <f>IFERROR(HYPERLINK("#予測入力!" &amp; MATCH(K26,予測入力!$D:$D,0) &amp; ":" &amp; MATCH(K26,予測入力!$D:$D,0),INDEX(予測入力!$K:$K,MATCH(K26,予測入力!$D:$D,0))),"")</f>
        <v/>
      </c>
      <c r="M26" s="20" t="str">
        <f>IFERROR(HYPERLINK("#予測入力!" &amp; MATCH(K26,予測入力!$D:$D,0) &amp; ":" &amp; MATCH(K26,予測入力!$D:$D,0),INDEX(予測入力!$G:$G,MATCH(K26,予測入力!$D:$D,0))),"")</f>
        <v/>
      </c>
      <c r="N26" s="24" t="e">
        <f>DATEVALUE(LEFT($K$2,4) &amp; "/5/16")</f>
        <v>#VALUE!</v>
      </c>
      <c r="O26" s="6" t="str">
        <f>IFERROR(HYPERLINK("#予測入力!" &amp; MATCH(N26,予測入力!$D:$D,0) &amp; ":" &amp; MATCH(N26,予測入力!$D:$D,0),INDEX(予測入力!$K:$K,MATCH(N26,予測入力!$D:$D,0))),"")</f>
        <v/>
      </c>
      <c r="P26" s="20" t="str">
        <f>IFERROR(HYPERLINK("#予測入力!" &amp; MATCH(N26,予測入力!$D:$D,0) &amp; ":" &amp; MATCH(N26,予測入力!$D:$D,0),INDEX(予測入力!$G:$G,MATCH(N26,予測入力!$D:$D,0))),"")</f>
        <v/>
      </c>
      <c r="Q26" s="24" t="e">
        <f>DATEVALUE(LEFT($K$2,4) &amp; "/6/16")</f>
        <v>#VALUE!</v>
      </c>
      <c r="R26" s="6" t="str">
        <f>IFERROR(HYPERLINK("#予測入力!" &amp; MATCH(Q26,予測入力!$D:$D,0) &amp; ":" &amp; MATCH(Q26,予測入力!$D:$D,0),INDEX(予測入力!$K:$K,MATCH(Q26,予測入力!$D:$D,0))),"")</f>
        <v/>
      </c>
      <c r="S26" s="20" t="str">
        <f>IFERROR(HYPERLINK("#予測入力!" &amp; MATCH(Q26,予測入力!$D:$D,0) &amp; ":" &amp; MATCH(Q26,予測入力!$D:$D,0),INDEX(予測入力!$G:$G,MATCH(Q26,予測入力!$D:$D,0))),"")</f>
        <v/>
      </c>
      <c r="T26" s="24" t="e">
        <f>DATEVALUE(LEFT($K$2,4) &amp; "/7/16")</f>
        <v>#VALUE!</v>
      </c>
      <c r="U26" s="6" t="str">
        <f>IFERROR(HYPERLINK("#予測入力!" &amp; MATCH(T26,予測入力!$D:$D,0) &amp; ":" &amp; MATCH(T26,予測入力!$D:$D,0),INDEX(予測入力!$K:$K,MATCH(T26,予測入力!$D:$D,0))),"")</f>
        <v/>
      </c>
      <c r="V26" s="20" t="str">
        <f>IFERROR(HYPERLINK("#予測入力!" &amp; MATCH(T26,予測入力!$D:$D,0) &amp; ":" &amp; MATCH(T26,予測入力!$D:$D,0),INDEX(予測入力!$G:$G,MATCH(T26,予測入力!$D:$D,0))),"")</f>
        <v/>
      </c>
      <c r="W26" s="24" t="e">
        <f>DATEVALUE(LEFT($K$2,4) &amp; "/8/16")</f>
        <v>#VALUE!</v>
      </c>
      <c r="X26" s="6" t="str">
        <f>IFERROR(HYPERLINK("#予測入力!" &amp; MATCH(W26,予測入力!$D:$D,0) &amp; ":" &amp; MATCH(W26,予測入力!$D:$D,0),INDEX(予測入力!$K:$K,MATCH(W26,予測入力!$D:$D,0))),"")</f>
        <v/>
      </c>
      <c r="Y26" s="20" t="str">
        <f>IFERROR(HYPERLINK("#予測入力!" &amp; MATCH(W26,予測入力!$D:$D,0) &amp; ":" &amp; MATCH(W26,予測入力!$D:$D,0),INDEX(予測入力!$G:$G,MATCH(W26,予測入力!$D:$D,0))),"")</f>
        <v/>
      </c>
      <c r="Z26" s="24" t="e">
        <f>DATEVALUE(LEFT($K$2,4) &amp; "/9/16")</f>
        <v>#VALUE!</v>
      </c>
      <c r="AA26" s="6" t="str">
        <f>IFERROR(HYPERLINK("#予測入力!" &amp; MATCH(Z26,予測入力!$D:$D,0) &amp; ":" &amp; MATCH(Z26,予測入力!$D:$D,0),INDEX(予測入力!$K:$K,MATCH(Z26,予測入力!$D:$D,0))),"")</f>
        <v/>
      </c>
      <c r="AB26" s="20" t="str">
        <f>IFERROR(HYPERLINK("#予測入力!" &amp; MATCH(Z26,予測入力!$D:$D,0) &amp; ":" &amp; MATCH(Z26,予測入力!$D:$D,0),INDEX(予測入力!$G:$G,MATCH(Z26,予測入力!$D:$D,0))),"")</f>
        <v/>
      </c>
      <c r="AC26" s="24" t="e">
        <f>DATEVALUE(LEFT($K$2,4) &amp; "/10/16")</f>
        <v>#VALUE!</v>
      </c>
      <c r="AD26" s="6" t="str">
        <f>IFERROR(HYPERLINK("#予測入力!" &amp; MATCH(AC26,予測入力!$D:$D,0) &amp; ":" &amp; MATCH(AC26,予測入力!$D:$D,0),INDEX(予測入力!$K:$K,MATCH(AC26,予測入力!$D:$D,0))),"")</f>
        <v/>
      </c>
      <c r="AE26" s="20" t="str">
        <f>IFERROR(HYPERLINK("#予測入力!" &amp; MATCH(AC26,予測入力!$D:$D,0) &amp; ":" &amp; MATCH(AC26,予測入力!$D:$D,0),INDEX(予測入力!$G:$G,MATCH(AC26,予測入力!$D:$D,0))),"")</f>
        <v/>
      </c>
      <c r="AF26" s="24" t="e">
        <f>DATEVALUE(LEFT($K$2,4) &amp; "/11/16")</f>
        <v>#VALUE!</v>
      </c>
      <c r="AG26" s="6" t="str">
        <f>IFERROR(HYPERLINK("#予測入力!" &amp; MATCH(AF26,予測入力!$D:$D,0) &amp; ":" &amp; MATCH(AF26,予測入力!$D:$D,0),INDEX(予測入力!$K:$K,MATCH(AF26,予測入力!$D:$D,0))),"")</f>
        <v/>
      </c>
      <c r="AH26" s="20" t="str">
        <f>IFERROR(HYPERLINK("#予測入力!" &amp; MATCH(AF26,予測入力!$D:$D,0) &amp; ":" &amp; MATCH(AF26,予測入力!$D:$D,0),INDEX(予測入力!$G:$G,MATCH(AF26,予測入力!$D:$D,0))),"")</f>
        <v/>
      </c>
      <c r="AI26" s="24" t="e">
        <f>DATEVALUE(LEFT($K$2,4) &amp; "/12/16")</f>
        <v>#VALUE!</v>
      </c>
      <c r="AJ26" s="6" t="str">
        <f>IFERROR(HYPERLINK("#予測入力!" &amp; MATCH(AI26,予測入力!$D:$D,0) &amp; ":" &amp; MATCH(AI26,予測入力!$D:$D,0),INDEX(予測入力!$K:$K,MATCH(AI26,予測入力!$D:$D,0))),"")</f>
        <v/>
      </c>
      <c r="AK26" s="2" t="str">
        <f>IFERROR(HYPERLINK("#予測入力!" &amp; MATCH(AI26,予測入力!$D:$D,0) &amp; ":" &amp; MATCH(AI26,予測入力!$D:$D,0),INDEX(予測入力!$G:$G,MATCH(AI26,予測入力!$D:$D,0))),"")</f>
        <v/>
      </c>
    </row>
    <row r="27" spans="2:37" ht="15" customHeight="1" x14ac:dyDescent="0.4">
      <c r="B27" s="3" t="e">
        <f>DATEVALUE(LEFT($K$2,4) &amp; "/1/17")</f>
        <v>#VALUE!</v>
      </c>
      <c r="C27" s="6" t="str">
        <f>IFERROR(HYPERLINK("#予測入力!" &amp; MATCH(B27,予測入力!$D:$D,0) &amp; ":" &amp; MATCH(B27,予測入力!$D:$D,0),INDEX(予測入力!$K:$K,MATCH(B27,予測入力!$D:$D,0))),"")</f>
        <v/>
      </c>
      <c r="D27" s="20" t="str">
        <f>IFERROR(HYPERLINK("#予測入力!" &amp; MATCH(B27,予測入力!$D:$D,0) &amp; ":" &amp; MATCH(B27,予測入力!$D:$D,0),INDEX(予測入力!$G:$G,MATCH(B27,予測入力!$D:$D,0))),"")</f>
        <v/>
      </c>
      <c r="E27" s="24" t="e">
        <f>DATEVALUE(LEFT($K$2,4) &amp; "/2/17")</f>
        <v>#VALUE!</v>
      </c>
      <c r="F27" s="6" t="str">
        <f>IFERROR(HYPERLINK("#予測入力!" &amp; MATCH(E27,予測入力!$D:$D,0) &amp; ":" &amp; MATCH(E27,予測入力!$D:$D,0),INDEX(予測入力!$K:$K,MATCH(E27,予測入力!$D:$D,0))),"")</f>
        <v/>
      </c>
      <c r="G27" s="20" t="str">
        <f>IFERROR(HYPERLINK("#予測入力!" &amp; MATCH(E27,予測入力!$D:$D,0) &amp; ":" &amp; MATCH(E27,予測入力!$D:$D,0),INDEX(予測入力!$G:$G,MATCH(E27,予測入力!$D:$D,0))),"")</f>
        <v/>
      </c>
      <c r="H27" s="24" t="e">
        <f>DATEVALUE(LEFT($K$2,4) &amp; "/3/17")</f>
        <v>#VALUE!</v>
      </c>
      <c r="I27" s="6" t="str">
        <f>IFERROR(HYPERLINK("#予測入力!" &amp; MATCH(H27,予測入力!$D:$D,0) &amp; ":" &amp; MATCH(H27,予測入力!$D:$D,0),INDEX(予測入力!$K:$K,MATCH(H27,予測入力!$D:$D,0))),"")</f>
        <v/>
      </c>
      <c r="J27" s="20" t="str">
        <f>IFERROR(HYPERLINK("#予測入力!" &amp; MATCH(H27,予測入力!$D:$D,0) &amp; ":" &amp; MATCH(H27,予測入力!$D:$D,0),INDEX(予測入力!$G:$G,MATCH(H27,予測入力!$D:$D,0))),"")</f>
        <v/>
      </c>
      <c r="K27" s="24" t="e">
        <f>DATEVALUE(LEFT($K$2,4) &amp; "/4/17")</f>
        <v>#VALUE!</v>
      </c>
      <c r="L27" s="6" t="str">
        <f>IFERROR(HYPERLINK("#予測入力!" &amp; MATCH(K27,予測入力!$D:$D,0) &amp; ":" &amp; MATCH(K27,予測入力!$D:$D,0),INDEX(予測入力!$K:$K,MATCH(K27,予測入力!$D:$D,0))),"")</f>
        <v/>
      </c>
      <c r="M27" s="20" t="str">
        <f>IFERROR(HYPERLINK("#予測入力!" &amp; MATCH(K27,予測入力!$D:$D,0) &amp; ":" &amp; MATCH(K27,予測入力!$D:$D,0),INDEX(予測入力!$G:$G,MATCH(K27,予測入力!$D:$D,0))),"")</f>
        <v/>
      </c>
      <c r="N27" s="24" t="e">
        <f>DATEVALUE(LEFT($K$2,4) &amp; "/5/17")</f>
        <v>#VALUE!</v>
      </c>
      <c r="O27" s="6" t="str">
        <f>IFERROR(HYPERLINK("#予測入力!" &amp; MATCH(N27,予測入力!$D:$D,0) &amp; ":" &amp; MATCH(N27,予測入力!$D:$D,0),INDEX(予測入力!$K:$K,MATCH(N27,予測入力!$D:$D,0))),"")</f>
        <v/>
      </c>
      <c r="P27" s="20" t="str">
        <f>IFERROR(HYPERLINK("#予測入力!" &amp; MATCH(N27,予測入力!$D:$D,0) &amp; ":" &amp; MATCH(N27,予測入力!$D:$D,0),INDEX(予測入力!$G:$G,MATCH(N27,予測入力!$D:$D,0))),"")</f>
        <v/>
      </c>
      <c r="Q27" s="24" t="e">
        <f>DATEVALUE(LEFT($K$2,4) &amp; "/6/17")</f>
        <v>#VALUE!</v>
      </c>
      <c r="R27" s="6" t="str">
        <f>IFERROR(HYPERLINK("#予測入力!" &amp; MATCH(Q27,予測入力!$D:$D,0) &amp; ":" &amp; MATCH(Q27,予測入力!$D:$D,0),INDEX(予測入力!$K:$K,MATCH(Q27,予測入力!$D:$D,0))),"")</f>
        <v/>
      </c>
      <c r="S27" s="20" t="str">
        <f>IFERROR(HYPERLINK("#予測入力!" &amp; MATCH(Q27,予測入力!$D:$D,0) &amp; ":" &amp; MATCH(Q27,予測入力!$D:$D,0),INDEX(予測入力!$G:$G,MATCH(Q27,予測入力!$D:$D,0))),"")</f>
        <v/>
      </c>
      <c r="T27" s="24" t="e">
        <f>DATEVALUE(LEFT($K$2,4) &amp; "/7/17")</f>
        <v>#VALUE!</v>
      </c>
      <c r="U27" s="6" t="str">
        <f>IFERROR(HYPERLINK("#予測入力!" &amp; MATCH(T27,予測入力!$D:$D,0) &amp; ":" &amp; MATCH(T27,予測入力!$D:$D,0),INDEX(予測入力!$K:$K,MATCH(T27,予測入力!$D:$D,0))),"")</f>
        <v/>
      </c>
      <c r="V27" s="20" t="str">
        <f>IFERROR(HYPERLINK("#予測入力!" &amp; MATCH(T27,予測入力!$D:$D,0) &amp; ":" &amp; MATCH(T27,予測入力!$D:$D,0),INDEX(予測入力!$G:$G,MATCH(T27,予測入力!$D:$D,0))),"")</f>
        <v/>
      </c>
      <c r="W27" s="24" t="e">
        <f>DATEVALUE(LEFT($K$2,4) &amp; "/8/17")</f>
        <v>#VALUE!</v>
      </c>
      <c r="X27" s="6" t="str">
        <f>IFERROR(HYPERLINK("#予測入力!" &amp; MATCH(W27,予測入力!$D:$D,0) &amp; ":" &amp; MATCH(W27,予測入力!$D:$D,0),INDEX(予測入力!$K:$K,MATCH(W27,予測入力!$D:$D,0))),"")</f>
        <v/>
      </c>
      <c r="Y27" s="20" t="str">
        <f>IFERROR(HYPERLINK("#予測入力!" &amp; MATCH(W27,予測入力!$D:$D,0) &amp; ":" &amp; MATCH(W27,予測入力!$D:$D,0),INDEX(予測入力!$G:$G,MATCH(W27,予測入力!$D:$D,0))),"")</f>
        <v/>
      </c>
      <c r="Z27" s="24" t="e">
        <f>DATEVALUE(LEFT($K$2,4) &amp; "/9/17")</f>
        <v>#VALUE!</v>
      </c>
      <c r="AA27" s="6" t="str">
        <f>IFERROR(HYPERLINK("#予測入力!" &amp; MATCH(Z27,予測入力!$D:$D,0) &amp; ":" &amp; MATCH(Z27,予測入力!$D:$D,0),INDEX(予測入力!$K:$K,MATCH(Z27,予測入力!$D:$D,0))),"")</f>
        <v/>
      </c>
      <c r="AB27" s="20" t="str">
        <f>IFERROR(HYPERLINK("#予測入力!" &amp; MATCH(Z27,予測入力!$D:$D,0) &amp; ":" &amp; MATCH(Z27,予測入力!$D:$D,0),INDEX(予測入力!$G:$G,MATCH(Z27,予測入力!$D:$D,0))),"")</f>
        <v/>
      </c>
      <c r="AC27" s="24" t="e">
        <f>DATEVALUE(LEFT($K$2,4) &amp; "/10/17")</f>
        <v>#VALUE!</v>
      </c>
      <c r="AD27" s="6" t="str">
        <f>IFERROR(HYPERLINK("#予測入力!" &amp; MATCH(AC27,予測入力!$D:$D,0) &amp; ":" &amp; MATCH(AC27,予測入力!$D:$D,0),INDEX(予測入力!$K:$K,MATCH(AC27,予測入力!$D:$D,0))),"")</f>
        <v/>
      </c>
      <c r="AE27" s="20" t="str">
        <f>IFERROR(HYPERLINK("#予測入力!" &amp; MATCH(AC27,予測入力!$D:$D,0) &amp; ":" &amp; MATCH(AC27,予測入力!$D:$D,0),INDEX(予測入力!$G:$G,MATCH(AC27,予測入力!$D:$D,0))),"")</f>
        <v/>
      </c>
      <c r="AF27" s="24" t="e">
        <f>DATEVALUE(LEFT($K$2,4) &amp; "/11/17")</f>
        <v>#VALUE!</v>
      </c>
      <c r="AG27" s="6" t="str">
        <f>IFERROR(HYPERLINK("#予測入力!" &amp; MATCH(AF27,予測入力!$D:$D,0) &amp; ":" &amp; MATCH(AF27,予測入力!$D:$D,0),INDEX(予測入力!$K:$K,MATCH(AF27,予測入力!$D:$D,0))),"")</f>
        <v/>
      </c>
      <c r="AH27" s="20" t="str">
        <f>IFERROR(HYPERLINK("#予測入力!" &amp; MATCH(AF27,予測入力!$D:$D,0) &amp; ":" &amp; MATCH(AF27,予測入力!$D:$D,0),INDEX(予測入力!$G:$G,MATCH(AF27,予測入力!$D:$D,0))),"")</f>
        <v/>
      </c>
      <c r="AI27" s="24" t="e">
        <f>DATEVALUE(LEFT($K$2,4) &amp; "/12/17")</f>
        <v>#VALUE!</v>
      </c>
      <c r="AJ27" s="6" t="str">
        <f>IFERROR(HYPERLINK("#予測入力!" &amp; MATCH(AI27,予測入力!$D:$D,0) &amp; ":" &amp; MATCH(AI27,予測入力!$D:$D,0),INDEX(予測入力!$K:$K,MATCH(AI27,予測入力!$D:$D,0))),"")</f>
        <v/>
      </c>
      <c r="AK27" s="2" t="str">
        <f>IFERROR(HYPERLINK("#予測入力!" &amp; MATCH(AI27,予測入力!$D:$D,0) &amp; ":" &amp; MATCH(AI27,予測入力!$D:$D,0),INDEX(予測入力!$G:$G,MATCH(AI27,予測入力!$D:$D,0))),"")</f>
        <v/>
      </c>
    </row>
    <row r="28" spans="2:37" ht="15" customHeight="1" x14ac:dyDescent="0.4">
      <c r="B28" s="3" t="e">
        <f>DATEVALUE(LEFT($K$2,4) &amp; "/1/18")</f>
        <v>#VALUE!</v>
      </c>
      <c r="C28" s="6" t="str">
        <f>IFERROR(HYPERLINK("#予測入力!" &amp; MATCH(B28,予測入力!$D:$D,0) &amp; ":" &amp; MATCH(B28,予測入力!$D:$D,0),INDEX(予測入力!$K:$K,MATCH(B28,予測入力!$D:$D,0))),"")</f>
        <v/>
      </c>
      <c r="D28" s="20" t="str">
        <f>IFERROR(HYPERLINK("#予測入力!" &amp; MATCH(B28,予測入力!$D:$D,0) &amp; ":" &amp; MATCH(B28,予測入力!$D:$D,0),INDEX(予測入力!$G:$G,MATCH(B28,予測入力!$D:$D,0))),"")</f>
        <v/>
      </c>
      <c r="E28" s="24" t="e">
        <f>DATEVALUE(LEFT($K$2,4) &amp; "/2/18")</f>
        <v>#VALUE!</v>
      </c>
      <c r="F28" s="6" t="str">
        <f>IFERROR(HYPERLINK("#予測入力!" &amp; MATCH(E28,予測入力!$D:$D,0) &amp; ":" &amp; MATCH(E28,予測入力!$D:$D,0),INDEX(予測入力!$K:$K,MATCH(E28,予測入力!$D:$D,0))),"")</f>
        <v/>
      </c>
      <c r="G28" s="20" t="str">
        <f>IFERROR(HYPERLINK("#予測入力!" &amp; MATCH(E28,予測入力!$D:$D,0) &amp; ":" &amp; MATCH(E28,予測入力!$D:$D,0),INDEX(予測入力!$G:$G,MATCH(E28,予測入力!$D:$D,0))),"")</f>
        <v/>
      </c>
      <c r="H28" s="24" t="e">
        <f>DATEVALUE(LEFT($K$2,4) &amp; "/3/18")</f>
        <v>#VALUE!</v>
      </c>
      <c r="I28" s="6" t="str">
        <f>IFERROR(HYPERLINK("#予測入力!" &amp; MATCH(H28,予測入力!$D:$D,0) &amp; ":" &amp; MATCH(H28,予測入力!$D:$D,0),INDEX(予測入力!$K:$K,MATCH(H28,予測入力!$D:$D,0))),"")</f>
        <v/>
      </c>
      <c r="J28" s="20" t="str">
        <f>IFERROR(HYPERLINK("#予測入力!" &amp; MATCH(H28,予測入力!$D:$D,0) &amp; ":" &amp; MATCH(H28,予測入力!$D:$D,0),INDEX(予測入力!$G:$G,MATCH(H28,予測入力!$D:$D,0))),"")</f>
        <v/>
      </c>
      <c r="K28" s="24" t="e">
        <f>DATEVALUE(LEFT($K$2,4) &amp; "/4/18")</f>
        <v>#VALUE!</v>
      </c>
      <c r="L28" s="6" t="str">
        <f>IFERROR(HYPERLINK("#予測入力!" &amp; MATCH(K28,予測入力!$D:$D,0) &amp; ":" &amp; MATCH(K28,予測入力!$D:$D,0),INDEX(予測入力!$K:$K,MATCH(K28,予測入力!$D:$D,0))),"")</f>
        <v/>
      </c>
      <c r="M28" s="20" t="str">
        <f>IFERROR(HYPERLINK("#予測入力!" &amp; MATCH(K28,予測入力!$D:$D,0) &amp; ":" &amp; MATCH(K28,予測入力!$D:$D,0),INDEX(予測入力!$G:$G,MATCH(K28,予測入力!$D:$D,0))),"")</f>
        <v/>
      </c>
      <c r="N28" s="24" t="e">
        <f>DATEVALUE(LEFT($K$2,4) &amp; "/5/18")</f>
        <v>#VALUE!</v>
      </c>
      <c r="O28" s="6" t="str">
        <f>IFERROR(HYPERLINK("#予測入力!" &amp; MATCH(N28,予測入力!$D:$D,0) &amp; ":" &amp; MATCH(N28,予測入力!$D:$D,0),INDEX(予測入力!$K:$K,MATCH(N28,予測入力!$D:$D,0))),"")</f>
        <v/>
      </c>
      <c r="P28" s="20" t="str">
        <f>IFERROR(HYPERLINK("#予測入力!" &amp; MATCH(N28,予測入力!$D:$D,0) &amp; ":" &amp; MATCH(N28,予測入力!$D:$D,0),INDEX(予測入力!$G:$G,MATCH(N28,予測入力!$D:$D,0))),"")</f>
        <v/>
      </c>
      <c r="Q28" s="24" t="e">
        <f>DATEVALUE(LEFT($K$2,4) &amp; "/6/18")</f>
        <v>#VALUE!</v>
      </c>
      <c r="R28" s="6" t="str">
        <f>IFERROR(HYPERLINK("#予測入力!" &amp; MATCH(Q28,予測入力!$D:$D,0) &amp; ":" &amp; MATCH(Q28,予測入力!$D:$D,0),INDEX(予測入力!$K:$K,MATCH(Q28,予測入力!$D:$D,0))),"")</f>
        <v/>
      </c>
      <c r="S28" s="20" t="str">
        <f>IFERROR(HYPERLINK("#予測入力!" &amp; MATCH(Q28,予測入力!$D:$D,0) &amp; ":" &amp; MATCH(Q28,予測入力!$D:$D,0),INDEX(予測入力!$G:$G,MATCH(Q28,予測入力!$D:$D,0))),"")</f>
        <v/>
      </c>
      <c r="T28" s="24" t="e">
        <f>DATEVALUE(LEFT($K$2,4) &amp; "/7/18")</f>
        <v>#VALUE!</v>
      </c>
      <c r="U28" s="6" t="str">
        <f>IFERROR(HYPERLINK("#予測入力!" &amp; MATCH(T28,予測入力!$D:$D,0) &amp; ":" &amp; MATCH(T28,予測入力!$D:$D,0),INDEX(予測入力!$K:$K,MATCH(T28,予測入力!$D:$D,0))),"")</f>
        <v/>
      </c>
      <c r="V28" s="20" t="str">
        <f>IFERROR(HYPERLINK("#予測入力!" &amp; MATCH(T28,予測入力!$D:$D,0) &amp; ":" &amp; MATCH(T28,予測入力!$D:$D,0),INDEX(予測入力!$G:$G,MATCH(T28,予測入力!$D:$D,0))),"")</f>
        <v/>
      </c>
      <c r="W28" s="24" t="e">
        <f>DATEVALUE(LEFT($K$2,4) &amp; "/8/18")</f>
        <v>#VALUE!</v>
      </c>
      <c r="X28" s="6" t="str">
        <f>IFERROR(HYPERLINK("#予測入力!" &amp; MATCH(W28,予測入力!$D:$D,0) &amp; ":" &amp; MATCH(W28,予測入力!$D:$D,0),INDEX(予測入力!$K:$K,MATCH(W28,予測入力!$D:$D,0))),"")</f>
        <v/>
      </c>
      <c r="Y28" s="20" t="str">
        <f>IFERROR(HYPERLINK("#予測入力!" &amp; MATCH(W28,予測入力!$D:$D,0) &amp; ":" &amp; MATCH(W28,予測入力!$D:$D,0),INDEX(予測入力!$G:$G,MATCH(W28,予測入力!$D:$D,0))),"")</f>
        <v/>
      </c>
      <c r="Z28" s="24" t="e">
        <f>DATEVALUE(LEFT($K$2,4) &amp; "/9/18")</f>
        <v>#VALUE!</v>
      </c>
      <c r="AA28" s="6" t="str">
        <f>IFERROR(HYPERLINK("#予測入力!" &amp; MATCH(Z28,予測入力!$D:$D,0) &amp; ":" &amp; MATCH(Z28,予測入力!$D:$D,0),INDEX(予測入力!$K:$K,MATCH(Z28,予測入力!$D:$D,0))),"")</f>
        <v/>
      </c>
      <c r="AB28" s="20" t="str">
        <f>IFERROR(HYPERLINK("#予測入力!" &amp; MATCH(Z28,予測入力!$D:$D,0) &amp; ":" &amp; MATCH(Z28,予測入力!$D:$D,0),INDEX(予測入力!$G:$G,MATCH(Z28,予測入力!$D:$D,0))),"")</f>
        <v/>
      </c>
      <c r="AC28" s="24" t="e">
        <f>DATEVALUE(LEFT($K$2,4) &amp; "/10/18")</f>
        <v>#VALUE!</v>
      </c>
      <c r="AD28" s="6" t="str">
        <f>IFERROR(HYPERLINK("#予測入力!" &amp; MATCH(AC28,予測入力!$D:$D,0) &amp; ":" &amp; MATCH(AC28,予測入力!$D:$D,0),INDEX(予測入力!$K:$K,MATCH(AC28,予測入力!$D:$D,0))),"")</f>
        <v/>
      </c>
      <c r="AE28" s="20" t="str">
        <f>IFERROR(HYPERLINK("#予測入力!" &amp; MATCH(AC28,予測入力!$D:$D,0) &amp; ":" &amp; MATCH(AC28,予測入力!$D:$D,0),INDEX(予測入力!$G:$G,MATCH(AC28,予測入力!$D:$D,0))),"")</f>
        <v/>
      </c>
      <c r="AF28" s="24" t="e">
        <f>DATEVALUE(LEFT($K$2,4) &amp; "/11/18")</f>
        <v>#VALUE!</v>
      </c>
      <c r="AG28" s="6" t="str">
        <f>IFERROR(HYPERLINK("#予測入力!" &amp; MATCH(AF28,予測入力!$D:$D,0) &amp; ":" &amp; MATCH(AF28,予測入力!$D:$D,0),INDEX(予測入力!$K:$K,MATCH(AF28,予測入力!$D:$D,0))),"")</f>
        <v/>
      </c>
      <c r="AH28" s="20" t="str">
        <f>IFERROR(HYPERLINK("#予測入力!" &amp; MATCH(AF28,予測入力!$D:$D,0) &amp; ":" &amp; MATCH(AF28,予測入力!$D:$D,0),INDEX(予測入力!$G:$G,MATCH(AF28,予測入力!$D:$D,0))),"")</f>
        <v/>
      </c>
      <c r="AI28" s="24" t="e">
        <f>DATEVALUE(LEFT($K$2,4) &amp; "/12/18")</f>
        <v>#VALUE!</v>
      </c>
      <c r="AJ28" s="6" t="str">
        <f>IFERROR(HYPERLINK("#予測入力!" &amp; MATCH(AI28,予測入力!$D:$D,0) &amp; ":" &amp; MATCH(AI28,予測入力!$D:$D,0),INDEX(予測入力!$K:$K,MATCH(AI28,予測入力!$D:$D,0))),"")</f>
        <v/>
      </c>
      <c r="AK28" s="2" t="str">
        <f>IFERROR(HYPERLINK("#予測入力!" &amp; MATCH(AI28,予測入力!$D:$D,0) &amp; ":" &amp; MATCH(AI28,予測入力!$D:$D,0),INDEX(予測入力!$G:$G,MATCH(AI28,予測入力!$D:$D,0))),"")</f>
        <v/>
      </c>
    </row>
    <row r="29" spans="2:37" ht="15" customHeight="1" x14ac:dyDescent="0.4">
      <c r="B29" s="3" t="e">
        <f>DATEVALUE(LEFT($K$2,4) &amp; "/1/19")</f>
        <v>#VALUE!</v>
      </c>
      <c r="C29" s="6" t="str">
        <f>IFERROR(HYPERLINK("#予測入力!" &amp; MATCH(B29,予測入力!$D:$D,0) &amp; ":" &amp; MATCH(B29,予測入力!$D:$D,0),INDEX(予測入力!$K:$K,MATCH(B29,予測入力!$D:$D,0))),"")</f>
        <v/>
      </c>
      <c r="D29" s="20" t="str">
        <f>IFERROR(HYPERLINK("#予測入力!" &amp; MATCH(B29,予測入力!$D:$D,0) &amp; ":" &amp; MATCH(B29,予測入力!$D:$D,0),INDEX(予測入力!$G:$G,MATCH(B29,予測入力!$D:$D,0))),"")</f>
        <v/>
      </c>
      <c r="E29" s="24" t="e">
        <f>DATEVALUE(LEFT($K$2,4) &amp; "/2/19")</f>
        <v>#VALUE!</v>
      </c>
      <c r="F29" s="6" t="str">
        <f>IFERROR(HYPERLINK("#予測入力!" &amp; MATCH(E29,予測入力!$D:$D,0) &amp; ":" &amp; MATCH(E29,予測入力!$D:$D,0),INDEX(予測入力!$K:$K,MATCH(E29,予測入力!$D:$D,0))),"")</f>
        <v/>
      </c>
      <c r="G29" s="20" t="str">
        <f>IFERROR(HYPERLINK("#予測入力!" &amp; MATCH(E29,予測入力!$D:$D,0) &amp; ":" &amp; MATCH(E29,予測入力!$D:$D,0),INDEX(予測入力!$G:$G,MATCH(E29,予測入力!$D:$D,0))),"")</f>
        <v/>
      </c>
      <c r="H29" s="24" t="e">
        <f>DATEVALUE(LEFT($K$2,4) &amp; "/3/19")</f>
        <v>#VALUE!</v>
      </c>
      <c r="I29" s="6" t="str">
        <f>IFERROR(HYPERLINK("#予測入力!" &amp; MATCH(H29,予測入力!$D:$D,0) &amp; ":" &amp; MATCH(H29,予測入力!$D:$D,0),INDEX(予測入力!$K:$K,MATCH(H29,予測入力!$D:$D,0))),"")</f>
        <v/>
      </c>
      <c r="J29" s="20" t="str">
        <f>IFERROR(HYPERLINK("#予測入力!" &amp; MATCH(H29,予測入力!$D:$D,0) &amp; ":" &amp; MATCH(H29,予測入力!$D:$D,0),INDEX(予測入力!$G:$G,MATCH(H29,予測入力!$D:$D,0))),"")</f>
        <v/>
      </c>
      <c r="K29" s="24" t="e">
        <f>DATEVALUE(LEFT($K$2,4) &amp; "/4/19")</f>
        <v>#VALUE!</v>
      </c>
      <c r="L29" s="6" t="str">
        <f>IFERROR(HYPERLINK("#予測入力!" &amp; MATCH(K29,予測入力!$D:$D,0) &amp; ":" &amp; MATCH(K29,予測入力!$D:$D,0),INDEX(予測入力!$K:$K,MATCH(K29,予測入力!$D:$D,0))),"")</f>
        <v/>
      </c>
      <c r="M29" s="20" t="str">
        <f>IFERROR(HYPERLINK("#予測入力!" &amp; MATCH(K29,予測入力!$D:$D,0) &amp; ":" &amp; MATCH(K29,予測入力!$D:$D,0),INDEX(予測入力!$G:$G,MATCH(K29,予測入力!$D:$D,0))),"")</f>
        <v/>
      </c>
      <c r="N29" s="24" t="e">
        <f>DATEVALUE(LEFT($K$2,4) &amp; "/5/19")</f>
        <v>#VALUE!</v>
      </c>
      <c r="O29" s="6" t="str">
        <f>IFERROR(HYPERLINK("#予測入力!" &amp; MATCH(N29,予測入力!$D:$D,0) &amp; ":" &amp; MATCH(N29,予測入力!$D:$D,0),INDEX(予測入力!$K:$K,MATCH(N29,予測入力!$D:$D,0))),"")</f>
        <v/>
      </c>
      <c r="P29" s="20" t="str">
        <f>IFERROR(HYPERLINK("#予測入力!" &amp; MATCH(N29,予測入力!$D:$D,0) &amp; ":" &amp; MATCH(N29,予測入力!$D:$D,0),INDEX(予測入力!$G:$G,MATCH(N29,予測入力!$D:$D,0))),"")</f>
        <v/>
      </c>
      <c r="Q29" s="24" t="e">
        <f>DATEVALUE(LEFT($K$2,4) &amp; "/6/19")</f>
        <v>#VALUE!</v>
      </c>
      <c r="R29" s="6" t="str">
        <f>IFERROR(HYPERLINK("#予測入力!" &amp; MATCH(Q29,予測入力!$D:$D,0) &amp; ":" &amp; MATCH(Q29,予測入力!$D:$D,0),INDEX(予測入力!$K:$K,MATCH(Q29,予測入力!$D:$D,0))),"")</f>
        <v/>
      </c>
      <c r="S29" s="20" t="str">
        <f>IFERROR(HYPERLINK("#予測入力!" &amp; MATCH(Q29,予測入力!$D:$D,0) &amp; ":" &amp; MATCH(Q29,予測入力!$D:$D,0),INDEX(予測入力!$G:$G,MATCH(Q29,予測入力!$D:$D,0))),"")</f>
        <v/>
      </c>
      <c r="T29" s="24" t="e">
        <f>DATEVALUE(LEFT($K$2,4) &amp; "/7/19")</f>
        <v>#VALUE!</v>
      </c>
      <c r="U29" s="6" t="str">
        <f>IFERROR(HYPERLINK("#予測入力!" &amp; MATCH(T29,予測入力!$D:$D,0) &amp; ":" &amp; MATCH(T29,予測入力!$D:$D,0),INDEX(予測入力!$K:$K,MATCH(T29,予測入力!$D:$D,0))),"")</f>
        <v/>
      </c>
      <c r="V29" s="20" t="str">
        <f>IFERROR(HYPERLINK("#予測入力!" &amp; MATCH(T29,予測入力!$D:$D,0) &amp; ":" &amp; MATCH(T29,予測入力!$D:$D,0),INDEX(予測入力!$G:$G,MATCH(T29,予測入力!$D:$D,0))),"")</f>
        <v/>
      </c>
      <c r="W29" s="24" t="e">
        <f>DATEVALUE(LEFT($K$2,4) &amp; "/8/19")</f>
        <v>#VALUE!</v>
      </c>
      <c r="X29" s="6" t="str">
        <f>IFERROR(HYPERLINK("#予測入力!" &amp; MATCH(W29,予測入力!$D:$D,0) &amp; ":" &amp; MATCH(W29,予測入力!$D:$D,0),INDEX(予測入力!$K:$K,MATCH(W29,予測入力!$D:$D,0))),"")</f>
        <v/>
      </c>
      <c r="Y29" s="20" t="str">
        <f>IFERROR(HYPERLINK("#予測入力!" &amp; MATCH(W29,予測入力!$D:$D,0) &amp; ":" &amp; MATCH(W29,予測入力!$D:$D,0),INDEX(予測入力!$G:$G,MATCH(W29,予測入力!$D:$D,0))),"")</f>
        <v/>
      </c>
      <c r="Z29" s="24" t="e">
        <f>DATEVALUE(LEFT($K$2,4) &amp; "/9/19")</f>
        <v>#VALUE!</v>
      </c>
      <c r="AA29" s="6" t="str">
        <f>IFERROR(HYPERLINK("#予測入力!" &amp; MATCH(Z29,予測入力!$D:$D,0) &amp; ":" &amp; MATCH(Z29,予測入力!$D:$D,0),INDEX(予測入力!$K:$K,MATCH(Z29,予測入力!$D:$D,0))),"")</f>
        <v/>
      </c>
      <c r="AB29" s="20" t="str">
        <f>IFERROR(HYPERLINK("#予測入力!" &amp; MATCH(Z29,予測入力!$D:$D,0) &amp; ":" &amp; MATCH(Z29,予測入力!$D:$D,0),INDEX(予測入力!$G:$G,MATCH(Z29,予測入力!$D:$D,0))),"")</f>
        <v/>
      </c>
      <c r="AC29" s="24" t="e">
        <f>DATEVALUE(LEFT($K$2,4) &amp; "/10/19")</f>
        <v>#VALUE!</v>
      </c>
      <c r="AD29" s="6" t="str">
        <f>IFERROR(HYPERLINK("#予測入力!" &amp; MATCH(AC29,予測入力!$D:$D,0) &amp; ":" &amp; MATCH(AC29,予測入力!$D:$D,0),INDEX(予測入力!$K:$K,MATCH(AC29,予測入力!$D:$D,0))),"")</f>
        <v/>
      </c>
      <c r="AE29" s="20" t="str">
        <f>IFERROR(HYPERLINK("#予測入力!" &amp; MATCH(AC29,予測入力!$D:$D,0) &amp; ":" &amp; MATCH(AC29,予測入力!$D:$D,0),INDEX(予測入力!$G:$G,MATCH(AC29,予測入力!$D:$D,0))),"")</f>
        <v/>
      </c>
      <c r="AF29" s="24" t="e">
        <f>DATEVALUE(LEFT($K$2,4) &amp; "/11/19")</f>
        <v>#VALUE!</v>
      </c>
      <c r="AG29" s="6" t="str">
        <f>IFERROR(HYPERLINK("#予測入力!" &amp; MATCH(AF29,予測入力!$D:$D,0) &amp; ":" &amp; MATCH(AF29,予測入力!$D:$D,0),INDEX(予測入力!$K:$K,MATCH(AF29,予測入力!$D:$D,0))),"")</f>
        <v/>
      </c>
      <c r="AH29" s="20" t="str">
        <f>IFERROR(HYPERLINK("#予測入力!" &amp; MATCH(AF29,予測入力!$D:$D,0) &amp; ":" &amp; MATCH(AF29,予測入力!$D:$D,0),INDEX(予測入力!$G:$G,MATCH(AF29,予測入力!$D:$D,0))),"")</f>
        <v/>
      </c>
      <c r="AI29" s="24" t="e">
        <f>DATEVALUE(LEFT($K$2,4) &amp; "/12/19")</f>
        <v>#VALUE!</v>
      </c>
      <c r="AJ29" s="6" t="str">
        <f>IFERROR(HYPERLINK("#予測入力!" &amp; MATCH(AI29,予測入力!$D:$D,0) &amp; ":" &amp; MATCH(AI29,予測入力!$D:$D,0),INDEX(予測入力!$K:$K,MATCH(AI29,予測入力!$D:$D,0))),"")</f>
        <v/>
      </c>
      <c r="AK29" s="2" t="str">
        <f>IFERROR(HYPERLINK("#予測入力!" &amp; MATCH(AI29,予測入力!$D:$D,0) &amp; ":" &amp; MATCH(AI29,予測入力!$D:$D,0),INDEX(予測入力!$G:$G,MATCH(AI29,予測入力!$D:$D,0))),"")</f>
        <v/>
      </c>
    </row>
    <row r="30" spans="2:37" ht="15" customHeight="1" x14ac:dyDescent="0.4">
      <c r="B30" s="3" t="e">
        <f>DATEVALUE(LEFT($K$2,4) &amp; "/1/20")</f>
        <v>#VALUE!</v>
      </c>
      <c r="C30" s="6" t="str">
        <f>IFERROR(HYPERLINK("#予測入力!" &amp; MATCH(B30,予測入力!$D:$D,0) &amp; ":" &amp; MATCH(B30,予測入力!$D:$D,0),INDEX(予測入力!$K:$K,MATCH(B30,予測入力!$D:$D,0))),"")</f>
        <v/>
      </c>
      <c r="D30" s="20" t="str">
        <f>IFERROR(HYPERLINK("#予測入力!" &amp; MATCH(B30,予測入力!$D:$D,0) &amp; ":" &amp; MATCH(B30,予測入力!$D:$D,0),INDEX(予測入力!$G:$G,MATCH(B30,予測入力!$D:$D,0))),"")</f>
        <v/>
      </c>
      <c r="E30" s="24" t="e">
        <f>DATEVALUE(LEFT($K$2,4) &amp; "/2/20")</f>
        <v>#VALUE!</v>
      </c>
      <c r="F30" s="6" t="str">
        <f>IFERROR(HYPERLINK("#予測入力!" &amp; MATCH(E30,予測入力!$D:$D,0) &amp; ":" &amp; MATCH(E30,予測入力!$D:$D,0),INDEX(予測入力!$K:$K,MATCH(E30,予測入力!$D:$D,0))),"")</f>
        <v/>
      </c>
      <c r="G30" s="20" t="str">
        <f>IFERROR(HYPERLINK("#予測入力!" &amp; MATCH(E30,予測入力!$D:$D,0) &amp; ":" &amp; MATCH(E30,予測入力!$D:$D,0),INDEX(予測入力!$G:$G,MATCH(E30,予測入力!$D:$D,0))),"")</f>
        <v/>
      </c>
      <c r="H30" s="24" t="e">
        <f>DATEVALUE(LEFT($K$2,4) &amp; "/3/20")</f>
        <v>#VALUE!</v>
      </c>
      <c r="I30" s="6" t="str">
        <f>IFERROR(HYPERLINK("#予測入力!" &amp; MATCH(H30,予測入力!$D:$D,0) &amp; ":" &amp; MATCH(H30,予測入力!$D:$D,0),INDEX(予測入力!$K:$K,MATCH(H30,予測入力!$D:$D,0))),"")</f>
        <v/>
      </c>
      <c r="J30" s="20" t="str">
        <f>IFERROR(HYPERLINK("#予測入力!" &amp; MATCH(H30,予測入力!$D:$D,0) &amp; ":" &amp; MATCH(H30,予測入力!$D:$D,0),INDEX(予測入力!$G:$G,MATCH(H30,予測入力!$D:$D,0))),"")</f>
        <v/>
      </c>
      <c r="K30" s="24" t="e">
        <f>DATEVALUE(LEFT($K$2,4) &amp; "/4/20")</f>
        <v>#VALUE!</v>
      </c>
      <c r="L30" s="6" t="str">
        <f>IFERROR(HYPERLINK("#予測入力!" &amp; MATCH(K30,予測入力!$D:$D,0) &amp; ":" &amp; MATCH(K30,予測入力!$D:$D,0),INDEX(予測入力!$K:$K,MATCH(K30,予測入力!$D:$D,0))),"")</f>
        <v/>
      </c>
      <c r="M30" s="20" t="str">
        <f>IFERROR(HYPERLINK("#予測入力!" &amp; MATCH(K30,予測入力!$D:$D,0) &amp; ":" &amp; MATCH(K30,予測入力!$D:$D,0),INDEX(予測入力!$G:$G,MATCH(K30,予測入力!$D:$D,0))),"")</f>
        <v/>
      </c>
      <c r="N30" s="24" t="e">
        <f>DATEVALUE(LEFT($K$2,4) &amp; "/5/20")</f>
        <v>#VALUE!</v>
      </c>
      <c r="O30" s="6" t="str">
        <f>IFERROR(HYPERLINK("#予測入力!" &amp; MATCH(N30,予測入力!$D:$D,0) &amp; ":" &amp; MATCH(N30,予測入力!$D:$D,0),INDEX(予測入力!$K:$K,MATCH(N30,予測入力!$D:$D,0))),"")</f>
        <v/>
      </c>
      <c r="P30" s="20" t="str">
        <f>IFERROR(HYPERLINK("#予測入力!" &amp; MATCH(N30,予測入力!$D:$D,0) &amp; ":" &amp; MATCH(N30,予測入力!$D:$D,0),INDEX(予測入力!$G:$G,MATCH(N30,予測入力!$D:$D,0))),"")</f>
        <v/>
      </c>
      <c r="Q30" s="24" t="e">
        <f>DATEVALUE(LEFT($K$2,4) &amp; "/6/20")</f>
        <v>#VALUE!</v>
      </c>
      <c r="R30" s="6" t="str">
        <f>IFERROR(HYPERLINK("#予測入力!" &amp; MATCH(Q30,予測入力!$D:$D,0) &amp; ":" &amp; MATCH(Q30,予測入力!$D:$D,0),INDEX(予測入力!$K:$K,MATCH(Q30,予測入力!$D:$D,0))),"")</f>
        <v/>
      </c>
      <c r="S30" s="20" t="str">
        <f>IFERROR(HYPERLINK("#予測入力!" &amp; MATCH(Q30,予測入力!$D:$D,0) &amp; ":" &amp; MATCH(Q30,予測入力!$D:$D,0),INDEX(予測入力!$G:$G,MATCH(Q30,予測入力!$D:$D,0))),"")</f>
        <v/>
      </c>
      <c r="T30" s="24" t="e">
        <f>DATEVALUE(LEFT($K$2,4) &amp; "/7/20")</f>
        <v>#VALUE!</v>
      </c>
      <c r="U30" s="6" t="str">
        <f>IFERROR(HYPERLINK("#予測入力!" &amp; MATCH(T30,予測入力!$D:$D,0) &amp; ":" &amp; MATCH(T30,予測入力!$D:$D,0),INDEX(予測入力!$K:$K,MATCH(T30,予測入力!$D:$D,0))),"")</f>
        <v/>
      </c>
      <c r="V30" s="20" t="str">
        <f>IFERROR(HYPERLINK("#予測入力!" &amp; MATCH(T30,予測入力!$D:$D,0) &amp; ":" &amp; MATCH(T30,予測入力!$D:$D,0),INDEX(予測入力!$G:$G,MATCH(T30,予測入力!$D:$D,0))),"")</f>
        <v/>
      </c>
      <c r="W30" s="24" t="e">
        <f>DATEVALUE(LEFT($K$2,4) &amp; "/8/20")</f>
        <v>#VALUE!</v>
      </c>
      <c r="X30" s="6" t="str">
        <f>IFERROR(HYPERLINK("#予測入力!" &amp; MATCH(W30,予測入力!$D:$D,0) &amp; ":" &amp; MATCH(W30,予測入力!$D:$D,0),INDEX(予測入力!$K:$K,MATCH(W30,予測入力!$D:$D,0))),"")</f>
        <v/>
      </c>
      <c r="Y30" s="20" t="str">
        <f>IFERROR(HYPERLINK("#予測入力!" &amp; MATCH(W30,予測入力!$D:$D,0) &amp; ":" &amp; MATCH(W30,予測入力!$D:$D,0),INDEX(予測入力!$G:$G,MATCH(W30,予測入力!$D:$D,0))),"")</f>
        <v/>
      </c>
      <c r="Z30" s="24" t="e">
        <f>DATEVALUE(LEFT($K$2,4) &amp; "/9/20")</f>
        <v>#VALUE!</v>
      </c>
      <c r="AA30" s="6" t="str">
        <f>IFERROR(HYPERLINK("#予測入力!" &amp; MATCH(Z30,予測入力!$D:$D,0) &amp; ":" &amp; MATCH(Z30,予測入力!$D:$D,0),INDEX(予測入力!$K:$K,MATCH(Z30,予測入力!$D:$D,0))),"")</f>
        <v/>
      </c>
      <c r="AB30" s="20" t="str">
        <f>IFERROR(HYPERLINK("#予測入力!" &amp; MATCH(Z30,予測入力!$D:$D,0) &amp; ":" &amp; MATCH(Z30,予測入力!$D:$D,0),INDEX(予測入力!$G:$G,MATCH(Z30,予測入力!$D:$D,0))),"")</f>
        <v/>
      </c>
      <c r="AC30" s="24" t="e">
        <f>DATEVALUE(LEFT($K$2,4) &amp; "/10/20")</f>
        <v>#VALUE!</v>
      </c>
      <c r="AD30" s="6" t="str">
        <f>IFERROR(HYPERLINK("#予測入力!" &amp; MATCH(AC30,予測入力!$D:$D,0) &amp; ":" &amp; MATCH(AC30,予測入力!$D:$D,0),INDEX(予測入力!$K:$K,MATCH(AC30,予測入力!$D:$D,0))),"")</f>
        <v/>
      </c>
      <c r="AE30" s="20" t="str">
        <f>IFERROR(HYPERLINK("#予測入力!" &amp; MATCH(AC30,予測入力!$D:$D,0) &amp; ":" &amp; MATCH(AC30,予測入力!$D:$D,0),INDEX(予測入力!$G:$G,MATCH(AC30,予測入力!$D:$D,0))),"")</f>
        <v/>
      </c>
      <c r="AF30" s="24" t="e">
        <f>DATEVALUE(LEFT($K$2,4) &amp; "/11/20")</f>
        <v>#VALUE!</v>
      </c>
      <c r="AG30" s="6" t="str">
        <f>IFERROR(HYPERLINK("#予測入力!" &amp; MATCH(AF30,予測入力!$D:$D,0) &amp; ":" &amp; MATCH(AF30,予測入力!$D:$D,0),INDEX(予測入力!$K:$K,MATCH(AF30,予測入力!$D:$D,0))),"")</f>
        <v/>
      </c>
      <c r="AH30" s="20" t="str">
        <f>IFERROR(HYPERLINK("#予測入力!" &amp; MATCH(AF30,予測入力!$D:$D,0) &amp; ":" &amp; MATCH(AF30,予測入力!$D:$D,0),INDEX(予測入力!$G:$G,MATCH(AF30,予測入力!$D:$D,0))),"")</f>
        <v/>
      </c>
      <c r="AI30" s="24" t="e">
        <f>DATEVALUE(LEFT($K$2,4) &amp; "/12/20")</f>
        <v>#VALUE!</v>
      </c>
      <c r="AJ30" s="6" t="str">
        <f>IFERROR(HYPERLINK("#予測入力!" &amp; MATCH(AI30,予測入力!$D:$D,0) &amp; ":" &amp; MATCH(AI30,予測入力!$D:$D,0),INDEX(予測入力!$K:$K,MATCH(AI30,予測入力!$D:$D,0))),"")</f>
        <v/>
      </c>
      <c r="AK30" s="2" t="str">
        <f>IFERROR(HYPERLINK("#予測入力!" &amp; MATCH(AI30,予測入力!$D:$D,0) &amp; ":" &amp; MATCH(AI30,予測入力!$D:$D,0),INDEX(予測入力!$G:$G,MATCH(AI30,予測入力!$D:$D,0))),"")</f>
        <v/>
      </c>
    </row>
    <row r="31" spans="2:37" ht="15" customHeight="1" x14ac:dyDescent="0.4">
      <c r="B31" s="3" t="e">
        <f>DATEVALUE(LEFT($K$2,4) &amp; "/1/21")</f>
        <v>#VALUE!</v>
      </c>
      <c r="C31" s="6" t="str">
        <f>IFERROR(HYPERLINK("#予測入力!" &amp; MATCH(B31,予測入力!$D:$D,0) &amp; ":" &amp; MATCH(B31,予測入力!$D:$D,0),INDEX(予測入力!$K:$K,MATCH(B31,予測入力!$D:$D,0))),"")</f>
        <v/>
      </c>
      <c r="D31" s="20" t="str">
        <f>IFERROR(HYPERLINK("#予測入力!" &amp; MATCH(B31,予測入力!$D:$D,0) &amp; ":" &amp; MATCH(B31,予測入力!$D:$D,0),INDEX(予測入力!$G:$G,MATCH(B31,予測入力!$D:$D,0))),"")</f>
        <v/>
      </c>
      <c r="E31" s="24" t="e">
        <f>DATEVALUE(LEFT($K$2,4) &amp; "/2/21")</f>
        <v>#VALUE!</v>
      </c>
      <c r="F31" s="6" t="str">
        <f>IFERROR(HYPERLINK("#予測入力!" &amp; MATCH(E31,予測入力!$D:$D,0) &amp; ":" &amp; MATCH(E31,予測入力!$D:$D,0),INDEX(予測入力!$K:$K,MATCH(E31,予測入力!$D:$D,0))),"")</f>
        <v/>
      </c>
      <c r="G31" s="20" t="str">
        <f>IFERROR(HYPERLINK("#予測入力!" &amp; MATCH(E31,予測入力!$D:$D,0) &amp; ":" &amp; MATCH(E31,予測入力!$D:$D,0),INDEX(予測入力!$G:$G,MATCH(E31,予測入力!$D:$D,0))),"")</f>
        <v/>
      </c>
      <c r="H31" s="24" t="e">
        <f>DATEVALUE(LEFT($K$2,4) &amp; "/3/21")</f>
        <v>#VALUE!</v>
      </c>
      <c r="I31" s="6" t="str">
        <f>IFERROR(HYPERLINK("#予測入力!" &amp; MATCH(H31,予測入力!$D:$D,0) &amp; ":" &amp; MATCH(H31,予測入力!$D:$D,0),INDEX(予測入力!$K:$K,MATCH(H31,予測入力!$D:$D,0))),"")</f>
        <v/>
      </c>
      <c r="J31" s="20" t="str">
        <f>IFERROR(HYPERLINK("#予測入力!" &amp; MATCH(H31,予測入力!$D:$D,0) &amp; ":" &amp; MATCH(H31,予測入力!$D:$D,0),INDEX(予測入力!$G:$G,MATCH(H31,予測入力!$D:$D,0))),"")</f>
        <v/>
      </c>
      <c r="K31" s="24" t="e">
        <f>DATEVALUE(LEFT($K$2,4) &amp; "/4/21")</f>
        <v>#VALUE!</v>
      </c>
      <c r="L31" s="6" t="str">
        <f>IFERROR(HYPERLINK("#予測入力!" &amp; MATCH(K31,予測入力!$D:$D,0) &amp; ":" &amp; MATCH(K31,予測入力!$D:$D,0),INDEX(予測入力!$K:$K,MATCH(K31,予測入力!$D:$D,0))),"")</f>
        <v/>
      </c>
      <c r="M31" s="20" t="str">
        <f>IFERROR(HYPERLINK("#予測入力!" &amp; MATCH(K31,予測入力!$D:$D,0) &amp; ":" &amp; MATCH(K31,予測入力!$D:$D,0),INDEX(予測入力!$G:$G,MATCH(K31,予測入力!$D:$D,0))),"")</f>
        <v/>
      </c>
      <c r="N31" s="24" t="e">
        <f>DATEVALUE(LEFT($K$2,4) &amp; "/5/21")</f>
        <v>#VALUE!</v>
      </c>
      <c r="O31" s="6" t="str">
        <f>IFERROR(HYPERLINK("#予測入力!" &amp; MATCH(N31,予測入力!$D:$D,0) &amp; ":" &amp; MATCH(N31,予測入力!$D:$D,0),INDEX(予測入力!$K:$K,MATCH(N31,予測入力!$D:$D,0))),"")</f>
        <v/>
      </c>
      <c r="P31" s="20" t="str">
        <f>IFERROR(HYPERLINK("#予測入力!" &amp; MATCH(N31,予測入力!$D:$D,0) &amp; ":" &amp; MATCH(N31,予測入力!$D:$D,0),INDEX(予測入力!$G:$G,MATCH(N31,予測入力!$D:$D,0))),"")</f>
        <v/>
      </c>
      <c r="Q31" s="24" t="e">
        <f>DATEVALUE(LEFT($K$2,4) &amp; "/6/21")</f>
        <v>#VALUE!</v>
      </c>
      <c r="R31" s="6" t="str">
        <f>IFERROR(HYPERLINK("#予測入力!" &amp; MATCH(Q31,予測入力!$D:$D,0) &amp; ":" &amp; MATCH(Q31,予測入力!$D:$D,0),INDEX(予測入力!$K:$K,MATCH(Q31,予測入力!$D:$D,0))),"")</f>
        <v/>
      </c>
      <c r="S31" s="20" t="str">
        <f>IFERROR(HYPERLINK("#予測入力!" &amp; MATCH(Q31,予測入力!$D:$D,0) &amp; ":" &amp; MATCH(Q31,予測入力!$D:$D,0),INDEX(予測入力!$G:$G,MATCH(Q31,予測入力!$D:$D,0))),"")</f>
        <v/>
      </c>
      <c r="T31" s="24" t="e">
        <f>DATEVALUE(LEFT($K$2,4) &amp; "/7/21")</f>
        <v>#VALUE!</v>
      </c>
      <c r="U31" s="6" t="str">
        <f>IFERROR(HYPERLINK("#予測入力!" &amp; MATCH(T31,予測入力!$D:$D,0) &amp; ":" &amp; MATCH(T31,予測入力!$D:$D,0),INDEX(予測入力!$K:$K,MATCH(T31,予測入力!$D:$D,0))),"")</f>
        <v/>
      </c>
      <c r="V31" s="20" t="str">
        <f>IFERROR(HYPERLINK("#予測入力!" &amp; MATCH(T31,予測入力!$D:$D,0) &amp; ":" &amp; MATCH(T31,予測入力!$D:$D,0),INDEX(予測入力!$G:$G,MATCH(T31,予測入力!$D:$D,0))),"")</f>
        <v/>
      </c>
      <c r="W31" s="24" t="e">
        <f>DATEVALUE(LEFT($K$2,4) &amp; "/8/21")</f>
        <v>#VALUE!</v>
      </c>
      <c r="X31" s="6" t="str">
        <f>IFERROR(HYPERLINK("#予測入力!" &amp; MATCH(W31,予測入力!$D:$D,0) &amp; ":" &amp; MATCH(W31,予測入力!$D:$D,0),INDEX(予測入力!$K:$K,MATCH(W31,予測入力!$D:$D,0))),"")</f>
        <v/>
      </c>
      <c r="Y31" s="20" t="str">
        <f>IFERROR(HYPERLINK("#予測入力!" &amp; MATCH(W31,予測入力!$D:$D,0) &amp; ":" &amp; MATCH(W31,予測入力!$D:$D,0),INDEX(予測入力!$G:$G,MATCH(W31,予測入力!$D:$D,0))),"")</f>
        <v/>
      </c>
      <c r="Z31" s="24" t="e">
        <f>DATEVALUE(LEFT($K$2,4) &amp; "/9/21")</f>
        <v>#VALUE!</v>
      </c>
      <c r="AA31" s="6" t="str">
        <f>IFERROR(HYPERLINK("#予測入力!" &amp; MATCH(Z31,予測入力!$D:$D,0) &amp; ":" &amp; MATCH(Z31,予測入力!$D:$D,0),INDEX(予測入力!$K:$K,MATCH(Z31,予測入力!$D:$D,0))),"")</f>
        <v/>
      </c>
      <c r="AB31" s="20" t="str">
        <f>IFERROR(HYPERLINK("#予測入力!" &amp; MATCH(Z31,予測入力!$D:$D,0) &amp; ":" &amp; MATCH(Z31,予測入力!$D:$D,0),INDEX(予測入力!$G:$G,MATCH(Z31,予測入力!$D:$D,0))),"")</f>
        <v/>
      </c>
      <c r="AC31" s="24" t="e">
        <f>DATEVALUE(LEFT($K$2,4) &amp; "/10/21")</f>
        <v>#VALUE!</v>
      </c>
      <c r="AD31" s="6" t="str">
        <f>IFERROR(HYPERLINK("#予測入力!" &amp; MATCH(AC31,予測入力!$D:$D,0) &amp; ":" &amp; MATCH(AC31,予測入力!$D:$D,0),INDEX(予測入力!$K:$K,MATCH(AC31,予測入力!$D:$D,0))),"")</f>
        <v/>
      </c>
      <c r="AE31" s="20" t="str">
        <f>IFERROR(HYPERLINK("#予測入力!" &amp; MATCH(AC31,予測入力!$D:$D,0) &amp; ":" &amp; MATCH(AC31,予測入力!$D:$D,0),INDEX(予測入力!$G:$G,MATCH(AC31,予測入力!$D:$D,0))),"")</f>
        <v/>
      </c>
      <c r="AF31" s="24" t="e">
        <f>DATEVALUE(LEFT($K$2,4) &amp; "/11/21")</f>
        <v>#VALUE!</v>
      </c>
      <c r="AG31" s="6" t="str">
        <f>IFERROR(HYPERLINK("#予測入力!" &amp; MATCH(AF31,予測入力!$D:$D,0) &amp; ":" &amp; MATCH(AF31,予測入力!$D:$D,0),INDEX(予測入力!$K:$K,MATCH(AF31,予測入力!$D:$D,0))),"")</f>
        <v/>
      </c>
      <c r="AH31" s="20" t="str">
        <f>IFERROR(HYPERLINK("#予測入力!" &amp; MATCH(AF31,予測入力!$D:$D,0) &amp; ":" &amp; MATCH(AF31,予測入力!$D:$D,0),INDEX(予測入力!$G:$G,MATCH(AF31,予測入力!$D:$D,0))),"")</f>
        <v/>
      </c>
      <c r="AI31" s="24" t="e">
        <f>DATEVALUE(LEFT($K$2,4) &amp; "/12/21")</f>
        <v>#VALUE!</v>
      </c>
      <c r="AJ31" s="6" t="str">
        <f>IFERROR(HYPERLINK("#予測入力!" &amp; MATCH(AI31,予測入力!$D:$D,0) &amp; ":" &amp; MATCH(AI31,予測入力!$D:$D,0),INDEX(予測入力!$K:$K,MATCH(AI31,予測入力!$D:$D,0))),"")</f>
        <v/>
      </c>
      <c r="AK31" s="2" t="str">
        <f>IFERROR(HYPERLINK("#予測入力!" &amp; MATCH(AI31,予測入力!$D:$D,0) &amp; ":" &amp; MATCH(AI31,予測入力!$D:$D,0),INDEX(予測入力!$G:$G,MATCH(AI31,予測入力!$D:$D,0))),"")</f>
        <v/>
      </c>
    </row>
    <row r="32" spans="2:37" ht="15" customHeight="1" x14ac:dyDescent="0.4">
      <c r="B32" s="3" t="e">
        <f>DATEVALUE(LEFT($K$2,4) &amp; "/1/22")</f>
        <v>#VALUE!</v>
      </c>
      <c r="C32" s="6" t="str">
        <f>IFERROR(HYPERLINK("#予測入力!" &amp; MATCH(B32,予測入力!$D:$D,0) &amp; ":" &amp; MATCH(B32,予測入力!$D:$D,0),INDEX(予測入力!$K:$K,MATCH(B32,予測入力!$D:$D,0))),"")</f>
        <v/>
      </c>
      <c r="D32" s="20" t="str">
        <f>IFERROR(HYPERLINK("#予測入力!" &amp; MATCH(B32,予測入力!$D:$D,0) &amp; ":" &amp; MATCH(B32,予測入力!$D:$D,0),INDEX(予測入力!$G:$G,MATCH(B32,予測入力!$D:$D,0))),"")</f>
        <v/>
      </c>
      <c r="E32" s="24" t="e">
        <f>DATEVALUE(LEFT($K$2,4) &amp; "/2/22")</f>
        <v>#VALUE!</v>
      </c>
      <c r="F32" s="6" t="str">
        <f>IFERROR(HYPERLINK("#予測入力!" &amp; MATCH(E32,予測入力!$D:$D,0) &amp; ":" &amp; MATCH(E32,予測入力!$D:$D,0),INDEX(予測入力!$K:$K,MATCH(E32,予測入力!$D:$D,0))),"")</f>
        <v/>
      </c>
      <c r="G32" s="20" t="str">
        <f>IFERROR(HYPERLINK("#予測入力!" &amp; MATCH(E32,予測入力!$D:$D,0) &amp; ":" &amp; MATCH(E32,予測入力!$D:$D,0),INDEX(予測入力!$G:$G,MATCH(E32,予測入力!$D:$D,0))),"")</f>
        <v/>
      </c>
      <c r="H32" s="24" t="e">
        <f>DATEVALUE(LEFT($K$2,4) &amp; "/3/22")</f>
        <v>#VALUE!</v>
      </c>
      <c r="I32" s="6" t="str">
        <f>IFERROR(HYPERLINK("#予測入力!" &amp; MATCH(H32,予測入力!$D:$D,0) &amp; ":" &amp; MATCH(H32,予測入力!$D:$D,0),INDEX(予測入力!$K:$K,MATCH(H32,予測入力!$D:$D,0))),"")</f>
        <v/>
      </c>
      <c r="J32" s="20" t="str">
        <f>IFERROR(HYPERLINK("#予測入力!" &amp; MATCH(H32,予測入力!$D:$D,0) &amp; ":" &amp; MATCH(H32,予測入力!$D:$D,0),INDEX(予測入力!$G:$G,MATCH(H32,予測入力!$D:$D,0))),"")</f>
        <v/>
      </c>
      <c r="K32" s="24" t="e">
        <f>DATEVALUE(LEFT($K$2,4) &amp; "/4/22")</f>
        <v>#VALUE!</v>
      </c>
      <c r="L32" s="6" t="str">
        <f>IFERROR(HYPERLINK("#予測入力!" &amp; MATCH(K32,予測入力!$D:$D,0) &amp; ":" &amp; MATCH(K32,予測入力!$D:$D,0),INDEX(予測入力!$K:$K,MATCH(K32,予測入力!$D:$D,0))),"")</f>
        <v/>
      </c>
      <c r="M32" s="20" t="str">
        <f>IFERROR(HYPERLINK("#予測入力!" &amp; MATCH(K32,予測入力!$D:$D,0) &amp; ":" &amp; MATCH(K32,予測入力!$D:$D,0),INDEX(予測入力!$G:$G,MATCH(K32,予測入力!$D:$D,0))),"")</f>
        <v/>
      </c>
      <c r="N32" s="24" t="e">
        <f>DATEVALUE(LEFT($K$2,4) &amp; "/5/22")</f>
        <v>#VALUE!</v>
      </c>
      <c r="O32" s="6" t="str">
        <f>IFERROR(HYPERLINK("#予測入力!" &amp; MATCH(N32,予測入力!$D:$D,0) &amp; ":" &amp; MATCH(N32,予測入力!$D:$D,0),INDEX(予測入力!$K:$K,MATCH(N32,予測入力!$D:$D,0))),"")</f>
        <v/>
      </c>
      <c r="P32" s="20" t="str">
        <f>IFERROR(HYPERLINK("#予測入力!" &amp; MATCH(N32,予測入力!$D:$D,0) &amp; ":" &amp; MATCH(N32,予測入力!$D:$D,0),INDEX(予測入力!$G:$G,MATCH(N32,予測入力!$D:$D,0))),"")</f>
        <v/>
      </c>
      <c r="Q32" s="24" t="e">
        <f>DATEVALUE(LEFT($K$2,4) &amp; "/6/22")</f>
        <v>#VALUE!</v>
      </c>
      <c r="R32" s="6" t="str">
        <f>IFERROR(HYPERLINK("#予測入力!" &amp; MATCH(Q32,予測入力!$D:$D,0) &amp; ":" &amp; MATCH(Q32,予測入力!$D:$D,0),INDEX(予測入力!$K:$K,MATCH(Q32,予測入力!$D:$D,0))),"")</f>
        <v/>
      </c>
      <c r="S32" s="20" t="str">
        <f>IFERROR(HYPERLINK("#予測入力!" &amp; MATCH(Q32,予測入力!$D:$D,0) &amp; ":" &amp; MATCH(Q32,予測入力!$D:$D,0),INDEX(予測入力!$G:$G,MATCH(Q32,予測入力!$D:$D,0))),"")</f>
        <v/>
      </c>
      <c r="T32" s="24" t="e">
        <f>DATEVALUE(LEFT($K$2,4) &amp; "/7/22")</f>
        <v>#VALUE!</v>
      </c>
      <c r="U32" s="6" t="str">
        <f>IFERROR(HYPERLINK("#予測入力!" &amp; MATCH(T32,予測入力!$D:$D,0) &amp; ":" &amp; MATCH(T32,予測入力!$D:$D,0),INDEX(予測入力!$K:$K,MATCH(T32,予測入力!$D:$D,0))),"")</f>
        <v/>
      </c>
      <c r="V32" s="20" t="str">
        <f>IFERROR(HYPERLINK("#予測入力!" &amp; MATCH(T32,予測入力!$D:$D,0) &amp; ":" &amp; MATCH(T32,予測入力!$D:$D,0),INDEX(予測入力!$G:$G,MATCH(T32,予測入力!$D:$D,0))),"")</f>
        <v/>
      </c>
      <c r="W32" s="24" t="e">
        <f>DATEVALUE(LEFT($K$2,4) &amp; "/8/22")</f>
        <v>#VALUE!</v>
      </c>
      <c r="X32" s="6" t="str">
        <f>IFERROR(HYPERLINK("#予測入力!" &amp; MATCH(W32,予測入力!$D:$D,0) &amp; ":" &amp; MATCH(W32,予測入力!$D:$D,0),INDEX(予測入力!$K:$K,MATCH(W32,予測入力!$D:$D,0))),"")</f>
        <v/>
      </c>
      <c r="Y32" s="20" t="str">
        <f>IFERROR(HYPERLINK("#予測入力!" &amp; MATCH(W32,予測入力!$D:$D,0) &amp; ":" &amp; MATCH(W32,予測入力!$D:$D,0),INDEX(予測入力!$G:$G,MATCH(W32,予測入力!$D:$D,0))),"")</f>
        <v/>
      </c>
      <c r="Z32" s="24" t="e">
        <f>DATEVALUE(LEFT($K$2,4) &amp; "/9/22")</f>
        <v>#VALUE!</v>
      </c>
      <c r="AA32" s="6" t="str">
        <f>IFERROR(HYPERLINK("#予測入力!" &amp; MATCH(Z32,予測入力!$D:$D,0) &amp; ":" &amp; MATCH(Z32,予測入力!$D:$D,0),INDEX(予測入力!$K:$K,MATCH(Z32,予測入力!$D:$D,0))),"")</f>
        <v/>
      </c>
      <c r="AB32" s="20" t="str">
        <f>IFERROR(HYPERLINK("#予測入力!" &amp; MATCH(Z32,予測入力!$D:$D,0) &amp; ":" &amp; MATCH(Z32,予測入力!$D:$D,0),INDEX(予測入力!$G:$G,MATCH(Z32,予測入力!$D:$D,0))),"")</f>
        <v/>
      </c>
      <c r="AC32" s="24" t="e">
        <f>DATEVALUE(LEFT($K$2,4) &amp; "/10/22")</f>
        <v>#VALUE!</v>
      </c>
      <c r="AD32" s="6" t="str">
        <f>IFERROR(HYPERLINK("#予測入力!" &amp; MATCH(AC32,予測入力!$D:$D,0) &amp; ":" &amp; MATCH(AC32,予測入力!$D:$D,0),INDEX(予測入力!$K:$K,MATCH(AC32,予測入力!$D:$D,0))),"")</f>
        <v/>
      </c>
      <c r="AE32" s="20" t="str">
        <f>IFERROR(HYPERLINK("#予測入力!" &amp; MATCH(AC32,予測入力!$D:$D,0) &amp; ":" &amp; MATCH(AC32,予測入力!$D:$D,0),INDEX(予測入力!$G:$G,MATCH(AC32,予測入力!$D:$D,0))),"")</f>
        <v/>
      </c>
      <c r="AF32" s="24" t="e">
        <f>DATEVALUE(LEFT($K$2,4) &amp; "/11/22")</f>
        <v>#VALUE!</v>
      </c>
      <c r="AG32" s="6" t="str">
        <f>IFERROR(HYPERLINK("#予測入力!" &amp; MATCH(AF32,予測入力!$D:$D,0) &amp; ":" &amp; MATCH(AF32,予測入力!$D:$D,0),INDEX(予測入力!$K:$K,MATCH(AF32,予測入力!$D:$D,0))),"")</f>
        <v/>
      </c>
      <c r="AH32" s="20" t="str">
        <f>IFERROR(HYPERLINK("#予測入力!" &amp; MATCH(AF32,予測入力!$D:$D,0) &amp; ":" &amp; MATCH(AF32,予測入力!$D:$D,0),INDEX(予測入力!$G:$G,MATCH(AF32,予測入力!$D:$D,0))),"")</f>
        <v/>
      </c>
      <c r="AI32" s="24" t="e">
        <f>DATEVALUE(LEFT($K$2,4) &amp; "/12/22")</f>
        <v>#VALUE!</v>
      </c>
      <c r="AJ32" s="6" t="str">
        <f>IFERROR(HYPERLINK("#予測入力!" &amp; MATCH(AI32,予測入力!$D:$D,0) &amp; ":" &amp; MATCH(AI32,予測入力!$D:$D,0),INDEX(予測入力!$K:$K,MATCH(AI32,予測入力!$D:$D,0))),"")</f>
        <v/>
      </c>
      <c r="AK32" s="2" t="str">
        <f>IFERROR(HYPERLINK("#予測入力!" &amp; MATCH(AI32,予測入力!$D:$D,0) &amp; ":" &amp; MATCH(AI32,予測入力!$D:$D,0),INDEX(予測入力!$G:$G,MATCH(AI32,予測入力!$D:$D,0))),"")</f>
        <v/>
      </c>
    </row>
    <row r="33" spans="2:37" ht="15" customHeight="1" x14ac:dyDescent="0.4">
      <c r="B33" s="3" t="e">
        <f>DATEVALUE(LEFT($K$2,4) &amp; "/1/23")</f>
        <v>#VALUE!</v>
      </c>
      <c r="C33" s="6" t="str">
        <f>IFERROR(HYPERLINK("#予測入力!" &amp; MATCH(B33,予測入力!$D:$D,0) &amp; ":" &amp; MATCH(B33,予測入力!$D:$D,0),INDEX(予測入力!$K:$K,MATCH(B33,予測入力!$D:$D,0))),"")</f>
        <v/>
      </c>
      <c r="D33" s="20" t="str">
        <f>IFERROR(HYPERLINK("#予測入力!" &amp; MATCH(B33,予測入力!$D:$D,0) &amp; ":" &amp; MATCH(B33,予測入力!$D:$D,0),INDEX(予測入力!$G:$G,MATCH(B33,予測入力!$D:$D,0))),"")</f>
        <v/>
      </c>
      <c r="E33" s="24" t="e">
        <f>DATEVALUE(LEFT($K$2,4) &amp; "/2/23")</f>
        <v>#VALUE!</v>
      </c>
      <c r="F33" s="6" t="str">
        <f>IFERROR(HYPERLINK("#予測入力!" &amp; MATCH(E33,予測入力!$D:$D,0) &amp; ":" &amp; MATCH(E33,予測入力!$D:$D,0),INDEX(予測入力!$K:$K,MATCH(E33,予測入力!$D:$D,0))),"")</f>
        <v/>
      </c>
      <c r="G33" s="20" t="str">
        <f>IFERROR(HYPERLINK("#予測入力!" &amp; MATCH(E33,予測入力!$D:$D,0) &amp; ":" &amp; MATCH(E33,予測入力!$D:$D,0),INDEX(予測入力!$G:$G,MATCH(E33,予測入力!$D:$D,0))),"")</f>
        <v/>
      </c>
      <c r="H33" s="24" t="e">
        <f>DATEVALUE(LEFT($K$2,4) &amp; "/3/23")</f>
        <v>#VALUE!</v>
      </c>
      <c r="I33" s="6" t="str">
        <f>IFERROR(HYPERLINK("#予測入力!" &amp; MATCH(H33,予測入力!$D:$D,0) &amp; ":" &amp; MATCH(H33,予測入力!$D:$D,0),INDEX(予測入力!$K:$K,MATCH(H33,予測入力!$D:$D,0))),"")</f>
        <v/>
      </c>
      <c r="J33" s="20" t="str">
        <f>IFERROR(HYPERLINK("#予測入力!" &amp; MATCH(H33,予測入力!$D:$D,0) &amp; ":" &amp; MATCH(H33,予測入力!$D:$D,0),INDEX(予測入力!$G:$G,MATCH(H33,予測入力!$D:$D,0))),"")</f>
        <v/>
      </c>
      <c r="K33" s="24" t="e">
        <f>DATEVALUE(LEFT($K$2,4) &amp; "/4/23")</f>
        <v>#VALUE!</v>
      </c>
      <c r="L33" s="6" t="str">
        <f>IFERROR(HYPERLINK("#予測入力!" &amp; MATCH(K33,予測入力!$D:$D,0) &amp; ":" &amp; MATCH(K33,予測入力!$D:$D,0),INDEX(予測入力!$K:$K,MATCH(K33,予測入力!$D:$D,0))),"")</f>
        <v/>
      </c>
      <c r="M33" s="20" t="str">
        <f>IFERROR(HYPERLINK("#予測入力!" &amp; MATCH(K33,予測入力!$D:$D,0) &amp; ":" &amp; MATCH(K33,予測入力!$D:$D,0),INDEX(予測入力!$G:$G,MATCH(K33,予測入力!$D:$D,0))),"")</f>
        <v/>
      </c>
      <c r="N33" s="24" t="e">
        <f>DATEVALUE(LEFT($K$2,4) &amp; "/5/23")</f>
        <v>#VALUE!</v>
      </c>
      <c r="O33" s="6" t="str">
        <f>IFERROR(HYPERLINK("#予測入力!" &amp; MATCH(N33,予測入力!$D:$D,0) &amp; ":" &amp; MATCH(N33,予測入力!$D:$D,0),INDEX(予測入力!$K:$K,MATCH(N33,予測入力!$D:$D,0))),"")</f>
        <v/>
      </c>
      <c r="P33" s="20" t="str">
        <f>IFERROR(HYPERLINK("#予測入力!" &amp; MATCH(N33,予測入力!$D:$D,0) &amp; ":" &amp; MATCH(N33,予測入力!$D:$D,0),INDEX(予測入力!$G:$G,MATCH(N33,予測入力!$D:$D,0))),"")</f>
        <v/>
      </c>
      <c r="Q33" s="24" t="e">
        <f>DATEVALUE(LEFT($K$2,4) &amp; "/6/23")</f>
        <v>#VALUE!</v>
      </c>
      <c r="R33" s="6" t="str">
        <f>IFERROR(HYPERLINK("#予測入力!" &amp; MATCH(Q33,予測入力!$D:$D,0) &amp; ":" &amp; MATCH(Q33,予測入力!$D:$D,0),INDEX(予測入力!$K:$K,MATCH(Q33,予測入力!$D:$D,0))),"")</f>
        <v/>
      </c>
      <c r="S33" s="20" t="str">
        <f>IFERROR(HYPERLINK("#予測入力!" &amp; MATCH(Q33,予測入力!$D:$D,0) &amp; ":" &amp; MATCH(Q33,予測入力!$D:$D,0),INDEX(予測入力!$G:$G,MATCH(Q33,予測入力!$D:$D,0))),"")</f>
        <v/>
      </c>
      <c r="T33" s="24" t="e">
        <f>DATEVALUE(LEFT($K$2,4) &amp; "/7/23")</f>
        <v>#VALUE!</v>
      </c>
      <c r="U33" s="6" t="str">
        <f>IFERROR(HYPERLINK("#予測入力!" &amp; MATCH(T33,予測入力!$D:$D,0) &amp; ":" &amp; MATCH(T33,予測入力!$D:$D,0),INDEX(予測入力!$K:$K,MATCH(T33,予測入力!$D:$D,0))),"")</f>
        <v/>
      </c>
      <c r="V33" s="20" t="str">
        <f>IFERROR(HYPERLINK("#予測入力!" &amp; MATCH(T33,予測入力!$D:$D,0) &amp; ":" &amp; MATCH(T33,予測入力!$D:$D,0),INDEX(予測入力!$G:$G,MATCH(T33,予測入力!$D:$D,0))),"")</f>
        <v/>
      </c>
      <c r="W33" s="24" t="e">
        <f>DATEVALUE(LEFT($K$2,4) &amp; "/8/23")</f>
        <v>#VALUE!</v>
      </c>
      <c r="X33" s="6" t="str">
        <f>IFERROR(HYPERLINK("#予測入力!" &amp; MATCH(W33,予測入力!$D:$D,0) &amp; ":" &amp; MATCH(W33,予測入力!$D:$D,0),INDEX(予測入力!$K:$K,MATCH(W33,予測入力!$D:$D,0))),"")</f>
        <v/>
      </c>
      <c r="Y33" s="20" t="str">
        <f>IFERROR(HYPERLINK("#予測入力!" &amp; MATCH(W33,予測入力!$D:$D,0) &amp; ":" &amp; MATCH(W33,予測入力!$D:$D,0),INDEX(予測入力!$G:$G,MATCH(W33,予測入力!$D:$D,0))),"")</f>
        <v/>
      </c>
      <c r="Z33" s="24" t="e">
        <f>DATEVALUE(LEFT($K$2,4) &amp; "/9/23")</f>
        <v>#VALUE!</v>
      </c>
      <c r="AA33" s="6" t="str">
        <f>IFERROR(HYPERLINK("#予測入力!" &amp; MATCH(Z33,予測入力!$D:$D,0) &amp; ":" &amp; MATCH(Z33,予測入力!$D:$D,0),INDEX(予測入力!$K:$K,MATCH(Z33,予測入力!$D:$D,0))),"")</f>
        <v/>
      </c>
      <c r="AB33" s="20" t="str">
        <f>IFERROR(HYPERLINK("#予測入力!" &amp; MATCH(Z33,予測入力!$D:$D,0) &amp; ":" &amp; MATCH(Z33,予測入力!$D:$D,0),INDEX(予測入力!$G:$G,MATCH(Z33,予測入力!$D:$D,0))),"")</f>
        <v/>
      </c>
      <c r="AC33" s="24" t="e">
        <f>DATEVALUE(LEFT($K$2,4) &amp; "/10/23")</f>
        <v>#VALUE!</v>
      </c>
      <c r="AD33" s="6" t="str">
        <f>IFERROR(HYPERLINK("#予測入力!" &amp; MATCH(AC33,予測入力!$D:$D,0) &amp; ":" &amp; MATCH(AC33,予測入力!$D:$D,0),INDEX(予測入力!$K:$K,MATCH(AC33,予測入力!$D:$D,0))),"")</f>
        <v/>
      </c>
      <c r="AE33" s="20" t="str">
        <f>IFERROR(HYPERLINK("#予測入力!" &amp; MATCH(AC33,予測入力!$D:$D,0) &amp; ":" &amp; MATCH(AC33,予測入力!$D:$D,0),INDEX(予測入力!$G:$G,MATCH(AC33,予測入力!$D:$D,0))),"")</f>
        <v/>
      </c>
      <c r="AF33" s="24" t="e">
        <f>DATEVALUE(LEFT($K$2,4) &amp; "/11/23")</f>
        <v>#VALUE!</v>
      </c>
      <c r="AG33" s="6" t="str">
        <f>IFERROR(HYPERLINK("#予測入力!" &amp; MATCH(AF33,予測入力!$D:$D,0) &amp; ":" &amp; MATCH(AF33,予測入力!$D:$D,0),INDEX(予測入力!$K:$K,MATCH(AF33,予測入力!$D:$D,0))),"")</f>
        <v/>
      </c>
      <c r="AH33" s="20" t="str">
        <f>IFERROR(HYPERLINK("#予測入力!" &amp; MATCH(AF33,予測入力!$D:$D,0) &amp; ":" &amp; MATCH(AF33,予測入力!$D:$D,0),INDEX(予測入力!$G:$G,MATCH(AF33,予測入力!$D:$D,0))),"")</f>
        <v/>
      </c>
      <c r="AI33" s="24" t="e">
        <f>DATEVALUE(LEFT($K$2,4) &amp; "/12/23")</f>
        <v>#VALUE!</v>
      </c>
      <c r="AJ33" s="6" t="str">
        <f>IFERROR(HYPERLINK("#予測入力!" &amp; MATCH(AI33,予測入力!$D:$D,0) &amp; ":" &amp; MATCH(AI33,予測入力!$D:$D,0),INDEX(予測入力!$K:$K,MATCH(AI33,予測入力!$D:$D,0))),"")</f>
        <v/>
      </c>
      <c r="AK33" s="2" t="str">
        <f>IFERROR(HYPERLINK("#予測入力!" &amp; MATCH(AI33,予測入力!$D:$D,0) &amp; ":" &amp; MATCH(AI33,予測入力!$D:$D,0),INDEX(予測入力!$G:$G,MATCH(AI33,予測入力!$D:$D,0))),"")</f>
        <v/>
      </c>
    </row>
    <row r="34" spans="2:37" ht="15" customHeight="1" x14ac:dyDescent="0.4">
      <c r="B34" s="3" t="e">
        <f>DATEVALUE(LEFT($K$2,4) &amp; "/1/24")</f>
        <v>#VALUE!</v>
      </c>
      <c r="C34" s="6" t="str">
        <f>IFERROR(HYPERLINK("#予測入力!" &amp; MATCH(B34,予測入力!$D:$D,0) &amp; ":" &amp; MATCH(B34,予測入力!$D:$D,0),INDEX(予測入力!$K:$K,MATCH(B34,予測入力!$D:$D,0))),"")</f>
        <v/>
      </c>
      <c r="D34" s="20" t="str">
        <f>IFERROR(HYPERLINK("#予測入力!" &amp; MATCH(B34,予測入力!$D:$D,0) &amp; ":" &amp; MATCH(B34,予測入力!$D:$D,0),INDEX(予測入力!$G:$G,MATCH(B34,予測入力!$D:$D,0))),"")</f>
        <v/>
      </c>
      <c r="E34" s="24" t="e">
        <f>DATEVALUE(LEFT($K$2,4) &amp; "/2/24")</f>
        <v>#VALUE!</v>
      </c>
      <c r="F34" s="6" t="str">
        <f>IFERROR(HYPERLINK("#予測入力!" &amp; MATCH(E34,予測入力!$D:$D,0) &amp; ":" &amp; MATCH(E34,予測入力!$D:$D,0),INDEX(予測入力!$K:$K,MATCH(E34,予測入力!$D:$D,0))),"")</f>
        <v/>
      </c>
      <c r="G34" s="20" t="str">
        <f>IFERROR(HYPERLINK("#予測入力!" &amp; MATCH(E34,予測入力!$D:$D,0) &amp; ":" &amp; MATCH(E34,予測入力!$D:$D,0),INDEX(予測入力!$G:$G,MATCH(E34,予測入力!$D:$D,0))),"")</f>
        <v/>
      </c>
      <c r="H34" s="24" t="e">
        <f>DATEVALUE(LEFT($K$2,4) &amp; "/3/24")</f>
        <v>#VALUE!</v>
      </c>
      <c r="I34" s="6" t="str">
        <f>IFERROR(HYPERLINK("#予測入力!" &amp; MATCH(H34,予測入力!$D:$D,0) &amp; ":" &amp; MATCH(H34,予測入力!$D:$D,0),INDEX(予測入力!$K:$K,MATCH(H34,予測入力!$D:$D,0))),"")</f>
        <v/>
      </c>
      <c r="J34" s="20" t="str">
        <f>IFERROR(HYPERLINK("#予測入力!" &amp; MATCH(H34,予測入力!$D:$D,0) &amp; ":" &amp; MATCH(H34,予測入力!$D:$D,0),INDEX(予測入力!$G:$G,MATCH(H34,予測入力!$D:$D,0))),"")</f>
        <v/>
      </c>
      <c r="K34" s="24" t="e">
        <f>DATEVALUE(LEFT($K$2,4) &amp; "/4/24")</f>
        <v>#VALUE!</v>
      </c>
      <c r="L34" s="6" t="str">
        <f>IFERROR(HYPERLINK("#予測入力!" &amp; MATCH(K34,予測入力!$D:$D,0) &amp; ":" &amp; MATCH(K34,予測入力!$D:$D,0),INDEX(予測入力!$K:$K,MATCH(K34,予測入力!$D:$D,0))),"")</f>
        <v/>
      </c>
      <c r="M34" s="20" t="str">
        <f>IFERROR(HYPERLINK("#予測入力!" &amp; MATCH(K34,予測入力!$D:$D,0) &amp; ":" &amp; MATCH(K34,予測入力!$D:$D,0),INDEX(予測入力!$G:$G,MATCH(K34,予測入力!$D:$D,0))),"")</f>
        <v/>
      </c>
      <c r="N34" s="24" t="e">
        <f>DATEVALUE(LEFT($K$2,4) &amp; "/5/24")</f>
        <v>#VALUE!</v>
      </c>
      <c r="O34" s="6" t="str">
        <f>IFERROR(HYPERLINK("#予測入力!" &amp; MATCH(N34,予測入力!$D:$D,0) &amp; ":" &amp; MATCH(N34,予測入力!$D:$D,0),INDEX(予測入力!$K:$K,MATCH(N34,予測入力!$D:$D,0))),"")</f>
        <v/>
      </c>
      <c r="P34" s="20" t="str">
        <f>IFERROR(HYPERLINK("#予測入力!" &amp; MATCH(N34,予測入力!$D:$D,0) &amp; ":" &amp; MATCH(N34,予測入力!$D:$D,0),INDEX(予測入力!$G:$G,MATCH(N34,予測入力!$D:$D,0))),"")</f>
        <v/>
      </c>
      <c r="Q34" s="24" t="e">
        <f>DATEVALUE(LEFT($K$2,4) &amp; "/6/24")</f>
        <v>#VALUE!</v>
      </c>
      <c r="R34" s="6" t="str">
        <f>IFERROR(HYPERLINK("#予測入力!" &amp; MATCH(Q34,予測入力!$D:$D,0) &amp; ":" &amp; MATCH(Q34,予測入力!$D:$D,0),INDEX(予測入力!$K:$K,MATCH(Q34,予測入力!$D:$D,0))),"")</f>
        <v/>
      </c>
      <c r="S34" s="20" t="str">
        <f>IFERROR(HYPERLINK("#予測入力!" &amp; MATCH(Q34,予測入力!$D:$D,0) &amp; ":" &amp; MATCH(Q34,予測入力!$D:$D,0),INDEX(予測入力!$G:$G,MATCH(Q34,予測入力!$D:$D,0))),"")</f>
        <v/>
      </c>
      <c r="T34" s="24" t="e">
        <f>DATEVALUE(LEFT($K$2,4) &amp; "/7/24")</f>
        <v>#VALUE!</v>
      </c>
      <c r="U34" s="6" t="str">
        <f>IFERROR(HYPERLINK("#予測入力!" &amp; MATCH(T34,予測入力!$D:$D,0) &amp; ":" &amp; MATCH(T34,予測入力!$D:$D,0),INDEX(予測入力!$K:$K,MATCH(T34,予測入力!$D:$D,0))),"")</f>
        <v/>
      </c>
      <c r="V34" s="20" t="str">
        <f>IFERROR(HYPERLINK("#予測入力!" &amp; MATCH(T34,予測入力!$D:$D,0) &amp; ":" &amp; MATCH(T34,予測入力!$D:$D,0),INDEX(予測入力!$G:$G,MATCH(T34,予測入力!$D:$D,0))),"")</f>
        <v/>
      </c>
      <c r="W34" s="24" t="e">
        <f>DATEVALUE(LEFT($K$2,4) &amp; "/8/24")</f>
        <v>#VALUE!</v>
      </c>
      <c r="X34" s="6" t="str">
        <f>IFERROR(HYPERLINK("#予測入力!" &amp; MATCH(W34,予測入力!$D:$D,0) &amp; ":" &amp; MATCH(W34,予測入力!$D:$D,0),INDEX(予測入力!$K:$K,MATCH(W34,予測入力!$D:$D,0))),"")</f>
        <v/>
      </c>
      <c r="Y34" s="20" t="str">
        <f>IFERROR(HYPERLINK("#予測入力!" &amp; MATCH(W34,予測入力!$D:$D,0) &amp; ":" &amp; MATCH(W34,予測入力!$D:$D,0),INDEX(予測入力!$G:$G,MATCH(W34,予測入力!$D:$D,0))),"")</f>
        <v/>
      </c>
      <c r="Z34" s="24" t="e">
        <f>DATEVALUE(LEFT($K$2,4) &amp; "/9/24")</f>
        <v>#VALUE!</v>
      </c>
      <c r="AA34" s="6" t="str">
        <f>IFERROR(HYPERLINK("#予測入力!" &amp; MATCH(Z34,予測入力!$D:$D,0) &amp; ":" &amp; MATCH(Z34,予測入力!$D:$D,0),INDEX(予測入力!$K:$K,MATCH(Z34,予測入力!$D:$D,0))),"")</f>
        <v/>
      </c>
      <c r="AB34" s="20" t="str">
        <f>IFERROR(HYPERLINK("#予測入力!" &amp; MATCH(Z34,予測入力!$D:$D,0) &amp; ":" &amp; MATCH(Z34,予測入力!$D:$D,0),INDEX(予測入力!$G:$G,MATCH(Z34,予測入力!$D:$D,0))),"")</f>
        <v/>
      </c>
      <c r="AC34" s="24" t="e">
        <f>DATEVALUE(LEFT($K$2,4) &amp; "/10/24")</f>
        <v>#VALUE!</v>
      </c>
      <c r="AD34" s="6" t="str">
        <f>IFERROR(HYPERLINK("#予測入力!" &amp; MATCH(AC34,予測入力!$D:$D,0) &amp; ":" &amp; MATCH(AC34,予測入力!$D:$D,0),INDEX(予測入力!$K:$K,MATCH(AC34,予測入力!$D:$D,0))),"")</f>
        <v/>
      </c>
      <c r="AE34" s="20" t="str">
        <f>IFERROR(HYPERLINK("#予測入力!" &amp; MATCH(AC34,予測入力!$D:$D,0) &amp; ":" &amp; MATCH(AC34,予測入力!$D:$D,0),INDEX(予測入力!$G:$G,MATCH(AC34,予測入力!$D:$D,0))),"")</f>
        <v/>
      </c>
      <c r="AF34" s="24" t="e">
        <f>DATEVALUE(LEFT($K$2,4) &amp; "/11/24")</f>
        <v>#VALUE!</v>
      </c>
      <c r="AG34" s="6" t="str">
        <f>IFERROR(HYPERLINK("#予測入力!" &amp; MATCH(AF34,予測入力!$D:$D,0) &amp; ":" &amp; MATCH(AF34,予測入力!$D:$D,0),INDEX(予測入力!$K:$K,MATCH(AF34,予測入力!$D:$D,0))),"")</f>
        <v/>
      </c>
      <c r="AH34" s="20" t="str">
        <f>IFERROR(HYPERLINK("#予測入力!" &amp; MATCH(AF34,予測入力!$D:$D,0) &amp; ":" &amp; MATCH(AF34,予測入力!$D:$D,0),INDEX(予測入力!$G:$G,MATCH(AF34,予測入力!$D:$D,0))),"")</f>
        <v/>
      </c>
      <c r="AI34" s="24" t="e">
        <f>DATEVALUE(LEFT($K$2,4) &amp; "/12/24")</f>
        <v>#VALUE!</v>
      </c>
      <c r="AJ34" s="6" t="str">
        <f>IFERROR(HYPERLINK("#予測入力!" &amp; MATCH(AI34,予測入力!$D:$D,0) &amp; ":" &amp; MATCH(AI34,予測入力!$D:$D,0),INDEX(予測入力!$K:$K,MATCH(AI34,予測入力!$D:$D,0))),"")</f>
        <v/>
      </c>
      <c r="AK34" s="2" t="str">
        <f>IFERROR(HYPERLINK("#予測入力!" &amp; MATCH(AI34,予測入力!$D:$D,0) &amp; ":" &amp; MATCH(AI34,予測入力!$D:$D,0),INDEX(予測入力!$G:$G,MATCH(AI34,予測入力!$D:$D,0))),"")</f>
        <v/>
      </c>
    </row>
    <row r="35" spans="2:37" ht="15" customHeight="1" x14ac:dyDescent="0.4">
      <c r="B35" s="3" t="e">
        <f>DATEVALUE(LEFT($K$2,4) &amp; "/1/25")</f>
        <v>#VALUE!</v>
      </c>
      <c r="C35" s="6" t="str">
        <f>IFERROR(HYPERLINK("#予測入力!" &amp; MATCH(B35,予測入力!$D:$D,0) &amp; ":" &amp; MATCH(B35,予測入力!$D:$D,0),INDEX(予測入力!$K:$K,MATCH(B35,予測入力!$D:$D,0))),"")</f>
        <v/>
      </c>
      <c r="D35" s="20" t="str">
        <f>IFERROR(HYPERLINK("#予測入力!" &amp; MATCH(B35,予測入力!$D:$D,0) &amp; ":" &amp; MATCH(B35,予測入力!$D:$D,0),INDEX(予測入力!$G:$G,MATCH(B35,予測入力!$D:$D,0))),"")</f>
        <v/>
      </c>
      <c r="E35" s="24" t="e">
        <f>DATEVALUE(LEFT($K$2,4) &amp; "/2/25")</f>
        <v>#VALUE!</v>
      </c>
      <c r="F35" s="6" t="str">
        <f>IFERROR(HYPERLINK("#予測入力!" &amp; MATCH(E35,予測入力!$D:$D,0) &amp; ":" &amp; MATCH(E35,予測入力!$D:$D,0),INDEX(予測入力!$K:$K,MATCH(E35,予測入力!$D:$D,0))),"")</f>
        <v/>
      </c>
      <c r="G35" s="20" t="str">
        <f>IFERROR(HYPERLINK("#予測入力!" &amp; MATCH(E35,予測入力!$D:$D,0) &amp; ":" &amp; MATCH(E35,予測入力!$D:$D,0),INDEX(予測入力!$G:$G,MATCH(E35,予測入力!$D:$D,0))),"")</f>
        <v/>
      </c>
      <c r="H35" s="24" t="e">
        <f>DATEVALUE(LEFT($K$2,4) &amp; "/3/25")</f>
        <v>#VALUE!</v>
      </c>
      <c r="I35" s="6" t="str">
        <f>IFERROR(HYPERLINK("#予測入力!" &amp; MATCH(H35,予測入力!$D:$D,0) &amp; ":" &amp; MATCH(H35,予測入力!$D:$D,0),INDEX(予測入力!$K:$K,MATCH(H35,予測入力!$D:$D,0))),"")</f>
        <v/>
      </c>
      <c r="J35" s="20" t="str">
        <f>IFERROR(HYPERLINK("#予測入力!" &amp; MATCH(H35,予測入力!$D:$D,0) &amp; ":" &amp; MATCH(H35,予測入力!$D:$D,0),INDEX(予測入力!$G:$G,MATCH(H35,予測入力!$D:$D,0))),"")</f>
        <v/>
      </c>
      <c r="K35" s="24" t="e">
        <f>DATEVALUE(LEFT($K$2,4) &amp; "/4/25")</f>
        <v>#VALUE!</v>
      </c>
      <c r="L35" s="6" t="str">
        <f>IFERROR(HYPERLINK("#予測入力!" &amp; MATCH(K35,予測入力!$D:$D,0) &amp; ":" &amp; MATCH(K35,予測入力!$D:$D,0),INDEX(予測入力!$K:$K,MATCH(K35,予測入力!$D:$D,0))),"")</f>
        <v/>
      </c>
      <c r="M35" s="20" t="str">
        <f>IFERROR(HYPERLINK("#予測入力!" &amp; MATCH(K35,予測入力!$D:$D,0) &amp; ":" &amp; MATCH(K35,予測入力!$D:$D,0),INDEX(予測入力!$G:$G,MATCH(K35,予測入力!$D:$D,0))),"")</f>
        <v/>
      </c>
      <c r="N35" s="24" t="e">
        <f>DATEVALUE(LEFT($K$2,4) &amp; "/5/25")</f>
        <v>#VALUE!</v>
      </c>
      <c r="O35" s="6" t="str">
        <f>IFERROR(HYPERLINK("#予測入力!" &amp; MATCH(N35,予測入力!$D:$D,0) &amp; ":" &amp; MATCH(N35,予測入力!$D:$D,0),INDEX(予測入力!$K:$K,MATCH(N35,予測入力!$D:$D,0))),"")</f>
        <v/>
      </c>
      <c r="P35" s="20" t="str">
        <f>IFERROR(HYPERLINK("#予測入力!" &amp; MATCH(N35,予測入力!$D:$D,0) &amp; ":" &amp; MATCH(N35,予測入力!$D:$D,0),INDEX(予測入力!$G:$G,MATCH(N35,予測入力!$D:$D,0))),"")</f>
        <v/>
      </c>
      <c r="Q35" s="24" t="e">
        <f>DATEVALUE(LEFT($K$2,4) &amp; "/6/25")</f>
        <v>#VALUE!</v>
      </c>
      <c r="R35" s="6" t="str">
        <f>IFERROR(HYPERLINK("#予測入力!" &amp; MATCH(Q35,予測入力!$D:$D,0) &amp; ":" &amp; MATCH(Q35,予測入力!$D:$D,0),INDEX(予測入力!$K:$K,MATCH(Q35,予測入力!$D:$D,0))),"")</f>
        <v/>
      </c>
      <c r="S35" s="20" t="str">
        <f>IFERROR(HYPERLINK("#予測入力!" &amp; MATCH(Q35,予測入力!$D:$D,0) &amp; ":" &amp; MATCH(Q35,予測入力!$D:$D,0),INDEX(予測入力!$G:$G,MATCH(Q35,予測入力!$D:$D,0))),"")</f>
        <v/>
      </c>
      <c r="T35" s="24" t="e">
        <f>DATEVALUE(LEFT($K$2,4) &amp; "/7/25")</f>
        <v>#VALUE!</v>
      </c>
      <c r="U35" s="6" t="str">
        <f>IFERROR(HYPERLINK("#予測入力!" &amp; MATCH(T35,予測入力!$D:$D,0) &amp; ":" &amp; MATCH(T35,予測入力!$D:$D,0),INDEX(予測入力!$K:$K,MATCH(T35,予測入力!$D:$D,0))),"")</f>
        <v/>
      </c>
      <c r="V35" s="20" t="str">
        <f>IFERROR(HYPERLINK("#予測入力!" &amp; MATCH(T35,予測入力!$D:$D,0) &amp; ":" &amp; MATCH(T35,予測入力!$D:$D,0),INDEX(予測入力!$G:$G,MATCH(T35,予測入力!$D:$D,0))),"")</f>
        <v/>
      </c>
      <c r="W35" s="24" t="e">
        <f>DATEVALUE(LEFT($K$2,4) &amp; "/8/25")</f>
        <v>#VALUE!</v>
      </c>
      <c r="X35" s="6" t="str">
        <f>IFERROR(HYPERLINK("#予測入力!" &amp; MATCH(W35,予測入力!$D:$D,0) &amp; ":" &amp; MATCH(W35,予測入力!$D:$D,0),INDEX(予測入力!$K:$K,MATCH(W35,予測入力!$D:$D,0))),"")</f>
        <v/>
      </c>
      <c r="Y35" s="20" t="str">
        <f>IFERROR(HYPERLINK("#予測入力!" &amp; MATCH(W35,予測入力!$D:$D,0) &amp; ":" &amp; MATCH(W35,予測入力!$D:$D,0),INDEX(予測入力!$G:$G,MATCH(W35,予測入力!$D:$D,0))),"")</f>
        <v/>
      </c>
      <c r="Z35" s="24" t="e">
        <f>DATEVALUE(LEFT($K$2,4) &amp; "/9/25")</f>
        <v>#VALUE!</v>
      </c>
      <c r="AA35" s="6" t="str">
        <f>IFERROR(HYPERLINK("#予測入力!" &amp; MATCH(Z35,予測入力!$D:$D,0) &amp; ":" &amp; MATCH(Z35,予測入力!$D:$D,0),INDEX(予測入力!$K:$K,MATCH(Z35,予測入力!$D:$D,0))),"")</f>
        <v/>
      </c>
      <c r="AB35" s="20" t="str">
        <f>IFERROR(HYPERLINK("#予測入力!" &amp; MATCH(Z35,予測入力!$D:$D,0) &amp; ":" &amp; MATCH(Z35,予測入力!$D:$D,0),INDEX(予測入力!$G:$G,MATCH(Z35,予測入力!$D:$D,0))),"")</f>
        <v/>
      </c>
      <c r="AC35" s="24" t="e">
        <f>DATEVALUE(LEFT($K$2,4) &amp; "/10/25")</f>
        <v>#VALUE!</v>
      </c>
      <c r="AD35" s="6" t="str">
        <f>IFERROR(HYPERLINK("#予測入力!" &amp; MATCH(AC35,予測入力!$D:$D,0) &amp; ":" &amp; MATCH(AC35,予測入力!$D:$D,0),INDEX(予測入力!$K:$K,MATCH(AC35,予測入力!$D:$D,0))),"")</f>
        <v/>
      </c>
      <c r="AE35" s="20" t="str">
        <f>IFERROR(HYPERLINK("#予測入力!" &amp; MATCH(AC35,予測入力!$D:$D,0) &amp; ":" &amp; MATCH(AC35,予測入力!$D:$D,0),INDEX(予測入力!$G:$G,MATCH(AC35,予測入力!$D:$D,0))),"")</f>
        <v/>
      </c>
      <c r="AF35" s="24" t="e">
        <f>DATEVALUE(LEFT($K$2,4) &amp; "/11/25")</f>
        <v>#VALUE!</v>
      </c>
      <c r="AG35" s="6" t="str">
        <f>IFERROR(HYPERLINK("#予測入力!" &amp; MATCH(AF35,予測入力!$D:$D,0) &amp; ":" &amp; MATCH(AF35,予測入力!$D:$D,0),INDEX(予測入力!$K:$K,MATCH(AF35,予測入力!$D:$D,0))),"")</f>
        <v/>
      </c>
      <c r="AH35" s="20" t="str">
        <f>IFERROR(HYPERLINK("#予測入力!" &amp; MATCH(AF35,予測入力!$D:$D,0) &amp; ":" &amp; MATCH(AF35,予測入力!$D:$D,0),INDEX(予測入力!$G:$G,MATCH(AF35,予測入力!$D:$D,0))),"")</f>
        <v/>
      </c>
      <c r="AI35" s="24" t="e">
        <f>DATEVALUE(LEFT($K$2,4) &amp; "/12/25")</f>
        <v>#VALUE!</v>
      </c>
      <c r="AJ35" s="6" t="str">
        <f>IFERROR(HYPERLINK("#予測入力!" &amp; MATCH(AI35,予測入力!$D:$D,0) &amp; ":" &amp; MATCH(AI35,予測入力!$D:$D,0),INDEX(予測入力!$K:$K,MATCH(AI35,予測入力!$D:$D,0))),"")</f>
        <v/>
      </c>
      <c r="AK35" s="2" t="str">
        <f>IFERROR(HYPERLINK("#予測入力!" &amp; MATCH(AI35,予測入力!$D:$D,0) &amp; ":" &amp; MATCH(AI35,予測入力!$D:$D,0),INDEX(予測入力!$G:$G,MATCH(AI35,予測入力!$D:$D,0))),"")</f>
        <v/>
      </c>
    </row>
    <row r="36" spans="2:37" ht="15" customHeight="1" x14ac:dyDescent="0.4">
      <c r="B36" s="3" t="e">
        <f>DATEVALUE(LEFT($K$2,4) &amp; "/1/26")</f>
        <v>#VALUE!</v>
      </c>
      <c r="C36" s="6" t="str">
        <f>IFERROR(HYPERLINK("#予測入力!" &amp; MATCH(B36,予測入力!$D:$D,0) &amp; ":" &amp; MATCH(B36,予測入力!$D:$D,0),INDEX(予測入力!$K:$K,MATCH(B36,予測入力!$D:$D,0))),"")</f>
        <v/>
      </c>
      <c r="D36" s="20" t="str">
        <f>IFERROR(HYPERLINK("#予測入力!" &amp; MATCH(B36,予測入力!$D:$D,0) &amp; ":" &amp; MATCH(B36,予測入力!$D:$D,0),INDEX(予測入力!$G:$G,MATCH(B36,予測入力!$D:$D,0))),"")</f>
        <v/>
      </c>
      <c r="E36" s="24" t="e">
        <f>DATEVALUE(LEFT($K$2,4) &amp; "/2/26")</f>
        <v>#VALUE!</v>
      </c>
      <c r="F36" s="6" t="str">
        <f>IFERROR(HYPERLINK("#予測入力!" &amp; MATCH(E36,予測入力!$D:$D,0) &amp; ":" &amp; MATCH(E36,予測入力!$D:$D,0),INDEX(予測入力!$K:$K,MATCH(E36,予測入力!$D:$D,0))),"")</f>
        <v/>
      </c>
      <c r="G36" s="20" t="str">
        <f>IFERROR(HYPERLINK("#予測入力!" &amp; MATCH(E36,予測入力!$D:$D,0) &amp; ":" &amp; MATCH(E36,予測入力!$D:$D,0),INDEX(予測入力!$G:$G,MATCH(E36,予測入力!$D:$D,0))),"")</f>
        <v/>
      </c>
      <c r="H36" s="24" t="e">
        <f>DATEVALUE(LEFT($K$2,4) &amp; "/3/26")</f>
        <v>#VALUE!</v>
      </c>
      <c r="I36" s="6" t="str">
        <f>IFERROR(HYPERLINK("#予測入力!" &amp; MATCH(H36,予測入力!$D:$D,0) &amp; ":" &amp; MATCH(H36,予測入力!$D:$D,0),INDEX(予測入力!$K:$K,MATCH(H36,予測入力!$D:$D,0))),"")</f>
        <v/>
      </c>
      <c r="J36" s="20" t="str">
        <f>IFERROR(HYPERLINK("#予測入力!" &amp; MATCH(H36,予測入力!$D:$D,0) &amp; ":" &amp; MATCH(H36,予測入力!$D:$D,0),INDEX(予測入力!$G:$G,MATCH(H36,予測入力!$D:$D,0))),"")</f>
        <v/>
      </c>
      <c r="K36" s="24" t="e">
        <f>DATEVALUE(LEFT($K$2,4) &amp; "/4/26")</f>
        <v>#VALUE!</v>
      </c>
      <c r="L36" s="6" t="str">
        <f>IFERROR(HYPERLINK("#予測入力!" &amp; MATCH(K36,予測入力!$D:$D,0) &amp; ":" &amp; MATCH(K36,予測入力!$D:$D,0),INDEX(予測入力!$K:$K,MATCH(K36,予測入力!$D:$D,0))),"")</f>
        <v/>
      </c>
      <c r="M36" s="20" t="str">
        <f>IFERROR(HYPERLINK("#予測入力!" &amp; MATCH(K36,予測入力!$D:$D,0) &amp; ":" &amp; MATCH(K36,予測入力!$D:$D,0),INDEX(予測入力!$G:$G,MATCH(K36,予測入力!$D:$D,0))),"")</f>
        <v/>
      </c>
      <c r="N36" s="24" t="e">
        <f>DATEVALUE(LEFT($K$2,4) &amp; "/5/26")</f>
        <v>#VALUE!</v>
      </c>
      <c r="O36" s="6" t="str">
        <f>IFERROR(HYPERLINK("#予測入力!" &amp; MATCH(N36,予測入力!$D:$D,0) &amp; ":" &amp; MATCH(N36,予測入力!$D:$D,0),INDEX(予測入力!$K:$K,MATCH(N36,予測入力!$D:$D,0))),"")</f>
        <v/>
      </c>
      <c r="P36" s="20" t="str">
        <f>IFERROR(HYPERLINK("#予測入力!" &amp; MATCH(N36,予測入力!$D:$D,0) &amp; ":" &amp; MATCH(N36,予測入力!$D:$D,0),INDEX(予測入力!$G:$G,MATCH(N36,予測入力!$D:$D,0))),"")</f>
        <v/>
      </c>
      <c r="Q36" s="24" t="e">
        <f>DATEVALUE(LEFT($K$2,4) &amp; "/6/26")</f>
        <v>#VALUE!</v>
      </c>
      <c r="R36" s="6" t="str">
        <f>IFERROR(HYPERLINK("#予測入力!" &amp; MATCH(Q36,予測入力!$D:$D,0) &amp; ":" &amp; MATCH(Q36,予測入力!$D:$D,0),INDEX(予測入力!$K:$K,MATCH(Q36,予測入力!$D:$D,0))),"")</f>
        <v/>
      </c>
      <c r="S36" s="20" t="str">
        <f>IFERROR(HYPERLINK("#予測入力!" &amp; MATCH(Q36,予測入力!$D:$D,0) &amp; ":" &amp; MATCH(Q36,予測入力!$D:$D,0),INDEX(予測入力!$G:$G,MATCH(Q36,予測入力!$D:$D,0))),"")</f>
        <v/>
      </c>
      <c r="T36" s="24" t="e">
        <f>DATEVALUE(LEFT($K$2,4) &amp; "/7/26")</f>
        <v>#VALUE!</v>
      </c>
      <c r="U36" s="6" t="str">
        <f>IFERROR(HYPERLINK("#予測入力!" &amp; MATCH(T36,予測入力!$D:$D,0) &amp; ":" &amp; MATCH(T36,予測入力!$D:$D,0),INDEX(予測入力!$K:$K,MATCH(T36,予測入力!$D:$D,0))),"")</f>
        <v/>
      </c>
      <c r="V36" s="20" t="str">
        <f>IFERROR(HYPERLINK("#予測入力!" &amp; MATCH(T36,予測入力!$D:$D,0) &amp; ":" &amp; MATCH(T36,予測入力!$D:$D,0),INDEX(予測入力!$G:$G,MATCH(T36,予測入力!$D:$D,0))),"")</f>
        <v/>
      </c>
      <c r="W36" s="24" t="e">
        <f>DATEVALUE(LEFT($K$2,4) &amp; "/8/26")</f>
        <v>#VALUE!</v>
      </c>
      <c r="X36" s="6" t="str">
        <f>IFERROR(HYPERLINK("#予測入力!" &amp; MATCH(W36,予測入力!$D:$D,0) &amp; ":" &amp; MATCH(W36,予測入力!$D:$D,0),INDEX(予測入力!$K:$K,MATCH(W36,予測入力!$D:$D,0))),"")</f>
        <v/>
      </c>
      <c r="Y36" s="20" t="str">
        <f>IFERROR(HYPERLINK("#予測入力!" &amp; MATCH(W36,予測入力!$D:$D,0) &amp; ":" &amp; MATCH(W36,予測入力!$D:$D,0),INDEX(予測入力!$G:$G,MATCH(W36,予測入力!$D:$D,0))),"")</f>
        <v/>
      </c>
      <c r="Z36" s="24" t="e">
        <f>DATEVALUE(LEFT($K$2,4) &amp; "/9/26")</f>
        <v>#VALUE!</v>
      </c>
      <c r="AA36" s="6" t="str">
        <f>IFERROR(HYPERLINK("#予測入力!" &amp; MATCH(Z36,予測入力!$D:$D,0) &amp; ":" &amp; MATCH(Z36,予測入力!$D:$D,0),INDEX(予測入力!$K:$K,MATCH(Z36,予測入力!$D:$D,0))),"")</f>
        <v/>
      </c>
      <c r="AB36" s="20" t="str">
        <f>IFERROR(HYPERLINK("#予測入力!" &amp; MATCH(Z36,予測入力!$D:$D,0) &amp; ":" &amp; MATCH(Z36,予測入力!$D:$D,0),INDEX(予測入力!$G:$G,MATCH(Z36,予測入力!$D:$D,0))),"")</f>
        <v/>
      </c>
      <c r="AC36" s="24" t="e">
        <f>DATEVALUE(LEFT($K$2,4) &amp; "/10/26")</f>
        <v>#VALUE!</v>
      </c>
      <c r="AD36" s="6" t="str">
        <f>IFERROR(HYPERLINK("#予測入力!" &amp; MATCH(AC36,予測入力!$D:$D,0) &amp; ":" &amp; MATCH(AC36,予測入力!$D:$D,0),INDEX(予測入力!$K:$K,MATCH(AC36,予測入力!$D:$D,0))),"")</f>
        <v/>
      </c>
      <c r="AE36" s="20" t="str">
        <f>IFERROR(HYPERLINK("#予測入力!" &amp; MATCH(AC36,予測入力!$D:$D,0) &amp; ":" &amp; MATCH(AC36,予測入力!$D:$D,0),INDEX(予測入力!$G:$G,MATCH(AC36,予測入力!$D:$D,0))),"")</f>
        <v/>
      </c>
      <c r="AF36" s="24" t="e">
        <f>DATEVALUE(LEFT($K$2,4) &amp; "/11/26")</f>
        <v>#VALUE!</v>
      </c>
      <c r="AG36" s="6" t="str">
        <f>IFERROR(HYPERLINK("#予測入力!" &amp; MATCH(AF36,予測入力!$D:$D,0) &amp; ":" &amp; MATCH(AF36,予測入力!$D:$D,0),INDEX(予測入力!$K:$K,MATCH(AF36,予測入力!$D:$D,0))),"")</f>
        <v/>
      </c>
      <c r="AH36" s="20" t="str">
        <f>IFERROR(HYPERLINK("#予測入力!" &amp; MATCH(AF36,予測入力!$D:$D,0) &amp; ":" &amp; MATCH(AF36,予測入力!$D:$D,0),INDEX(予測入力!$G:$G,MATCH(AF36,予測入力!$D:$D,0))),"")</f>
        <v/>
      </c>
      <c r="AI36" s="24" t="e">
        <f>DATEVALUE(LEFT($K$2,4) &amp; "/12/26")</f>
        <v>#VALUE!</v>
      </c>
      <c r="AJ36" s="6" t="str">
        <f>IFERROR(HYPERLINK("#予測入力!" &amp; MATCH(AI36,予測入力!$D:$D,0) &amp; ":" &amp; MATCH(AI36,予測入力!$D:$D,0),INDEX(予測入力!$K:$K,MATCH(AI36,予測入力!$D:$D,0))),"")</f>
        <v/>
      </c>
      <c r="AK36" s="2" t="str">
        <f>IFERROR(HYPERLINK("#予測入力!" &amp; MATCH(AI36,予測入力!$D:$D,0) &amp; ":" &amp; MATCH(AI36,予測入力!$D:$D,0),INDEX(予測入力!$G:$G,MATCH(AI36,予測入力!$D:$D,0))),"")</f>
        <v/>
      </c>
    </row>
    <row r="37" spans="2:37" ht="15" customHeight="1" x14ac:dyDescent="0.4">
      <c r="B37" s="3" t="e">
        <f>DATEVALUE(LEFT($K$2,4) &amp; "/1/27")</f>
        <v>#VALUE!</v>
      </c>
      <c r="C37" s="6" t="str">
        <f>IFERROR(HYPERLINK("#予測入力!" &amp; MATCH(B37,予測入力!$D:$D,0) &amp; ":" &amp; MATCH(B37,予測入力!$D:$D,0),INDEX(予測入力!$K:$K,MATCH(B37,予測入力!$D:$D,0))),"")</f>
        <v/>
      </c>
      <c r="D37" s="20" t="str">
        <f>IFERROR(HYPERLINK("#予測入力!" &amp; MATCH(B37,予測入力!$D:$D,0) &amp; ":" &amp; MATCH(B37,予測入力!$D:$D,0),INDEX(予測入力!$G:$G,MATCH(B37,予測入力!$D:$D,0))),"")</f>
        <v/>
      </c>
      <c r="E37" s="24" t="e">
        <f>DATEVALUE(LEFT($K$2,4) &amp; "/2/27")</f>
        <v>#VALUE!</v>
      </c>
      <c r="F37" s="6" t="str">
        <f>IFERROR(HYPERLINK("#予測入力!" &amp; MATCH(E37,予測入力!$D:$D,0) &amp; ":" &amp; MATCH(E37,予測入力!$D:$D,0),INDEX(予測入力!$K:$K,MATCH(E37,予測入力!$D:$D,0))),"")</f>
        <v/>
      </c>
      <c r="G37" s="20" t="str">
        <f>IFERROR(HYPERLINK("#予測入力!" &amp; MATCH(E37,予測入力!$D:$D,0) &amp; ":" &amp; MATCH(E37,予測入力!$D:$D,0),INDEX(予測入力!$G:$G,MATCH(E37,予測入力!$D:$D,0))),"")</f>
        <v/>
      </c>
      <c r="H37" s="24" t="e">
        <f>DATEVALUE(LEFT($K$2,4) &amp; "/3/27")</f>
        <v>#VALUE!</v>
      </c>
      <c r="I37" s="6" t="str">
        <f>IFERROR(HYPERLINK("#予測入力!" &amp; MATCH(H37,予測入力!$D:$D,0) &amp; ":" &amp; MATCH(H37,予測入力!$D:$D,0),INDEX(予測入力!$K:$K,MATCH(H37,予測入力!$D:$D,0))),"")</f>
        <v/>
      </c>
      <c r="J37" s="20" t="str">
        <f>IFERROR(HYPERLINK("#予測入力!" &amp; MATCH(H37,予測入力!$D:$D,0) &amp; ":" &amp; MATCH(H37,予測入力!$D:$D,0),INDEX(予測入力!$G:$G,MATCH(H37,予測入力!$D:$D,0))),"")</f>
        <v/>
      </c>
      <c r="K37" s="24" t="e">
        <f>DATEVALUE(LEFT($K$2,4) &amp; "/4/27")</f>
        <v>#VALUE!</v>
      </c>
      <c r="L37" s="6" t="str">
        <f>IFERROR(HYPERLINK("#予測入力!" &amp; MATCH(K37,予測入力!$D:$D,0) &amp; ":" &amp; MATCH(K37,予測入力!$D:$D,0),INDEX(予測入力!$K:$K,MATCH(K37,予測入力!$D:$D,0))),"")</f>
        <v/>
      </c>
      <c r="M37" s="20" t="str">
        <f>IFERROR(HYPERLINK("#予測入力!" &amp; MATCH(K37,予測入力!$D:$D,0) &amp; ":" &amp; MATCH(K37,予測入力!$D:$D,0),INDEX(予測入力!$G:$G,MATCH(K37,予測入力!$D:$D,0))),"")</f>
        <v/>
      </c>
      <c r="N37" s="24" t="e">
        <f>DATEVALUE(LEFT($K$2,4) &amp; "/5/27")</f>
        <v>#VALUE!</v>
      </c>
      <c r="O37" s="6" t="str">
        <f>IFERROR(HYPERLINK("#予測入力!" &amp; MATCH(N37,予測入力!$D:$D,0) &amp; ":" &amp; MATCH(N37,予測入力!$D:$D,0),INDEX(予測入力!$K:$K,MATCH(N37,予測入力!$D:$D,0))),"")</f>
        <v/>
      </c>
      <c r="P37" s="20" t="str">
        <f>IFERROR(HYPERLINK("#予測入力!" &amp; MATCH(N37,予測入力!$D:$D,0) &amp; ":" &amp; MATCH(N37,予測入力!$D:$D,0),INDEX(予測入力!$G:$G,MATCH(N37,予測入力!$D:$D,0))),"")</f>
        <v/>
      </c>
      <c r="Q37" s="24" t="e">
        <f>DATEVALUE(LEFT($K$2,4) &amp; "/6/27")</f>
        <v>#VALUE!</v>
      </c>
      <c r="R37" s="6" t="str">
        <f>IFERROR(HYPERLINK("#予測入力!" &amp; MATCH(Q37,予測入力!$D:$D,0) &amp; ":" &amp; MATCH(Q37,予測入力!$D:$D,0),INDEX(予測入力!$K:$K,MATCH(Q37,予測入力!$D:$D,0))),"")</f>
        <v/>
      </c>
      <c r="S37" s="20" t="str">
        <f>IFERROR(HYPERLINK("#予測入力!" &amp; MATCH(Q37,予測入力!$D:$D,0) &amp; ":" &amp; MATCH(Q37,予測入力!$D:$D,0),INDEX(予測入力!$G:$G,MATCH(Q37,予測入力!$D:$D,0))),"")</f>
        <v/>
      </c>
      <c r="T37" s="24" t="e">
        <f>DATEVALUE(LEFT($K$2,4) &amp; "/7/27")</f>
        <v>#VALUE!</v>
      </c>
      <c r="U37" s="6" t="str">
        <f>IFERROR(HYPERLINK("#予測入力!" &amp; MATCH(T37,予測入力!$D:$D,0) &amp; ":" &amp; MATCH(T37,予測入力!$D:$D,0),INDEX(予測入力!$K:$K,MATCH(T37,予測入力!$D:$D,0))),"")</f>
        <v/>
      </c>
      <c r="V37" s="20" t="str">
        <f>IFERROR(HYPERLINK("#予測入力!" &amp; MATCH(T37,予測入力!$D:$D,0) &amp; ":" &amp; MATCH(T37,予測入力!$D:$D,0),INDEX(予測入力!$G:$G,MATCH(T37,予測入力!$D:$D,0))),"")</f>
        <v/>
      </c>
      <c r="W37" s="24" t="e">
        <f>DATEVALUE(LEFT($K$2,4) &amp; "/8/27")</f>
        <v>#VALUE!</v>
      </c>
      <c r="X37" s="6" t="str">
        <f>IFERROR(HYPERLINK("#予測入力!" &amp; MATCH(W37,予測入力!$D:$D,0) &amp; ":" &amp; MATCH(W37,予測入力!$D:$D,0),INDEX(予測入力!$K:$K,MATCH(W37,予測入力!$D:$D,0))),"")</f>
        <v/>
      </c>
      <c r="Y37" s="20" t="str">
        <f>IFERROR(HYPERLINK("#予測入力!" &amp; MATCH(W37,予測入力!$D:$D,0) &amp; ":" &amp; MATCH(W37,予測入力!$D:$D,0),INDEX(予測入力!$G:$G,MATCH(W37,予測入力!$D:$D,0))),"")</f>
        <v/>
      </c>
      <c r="Z37" s="24" t="e">
        <f>DATEVALUE(LEFT($K$2,4) &amp; "/9/27")</f>
        <v>#VALUE!</v>
      </c>
      <c r="AA37" s="6" t="str">
        <f>IFERROR(HYPERLINK("#予測入力!" &amp; MATCH(Z37,予測入力!$D:$D,0) &amp; ":" &amp; MATCH(Z37,予測入力!$D:$D,0),INDEX(予測入力!$K:$K,MATCH(Z37,予測入力!$D:$D,0))),"")</f>
        <v/>
      </c>
      <c r="AB37" s="20" t="str">
        <f>IFERROR(HYPERLINK("#予測入力!" &amp; MATCH(Z37,予測入力!$D:$D,0) &amp; ":" &amp; MATCH(Z37,予測入力!$D:$D,0),INDEX(予測入力!$G:$G,MATCH(Z37,予測入力!$D:$D,0))),"")</f>
        <v/>
      </c>
      <c r="AC37" s="24" t="e">
        <f>DATEVALUE(LEFT($K$2,4) &amp; "/10/27")</f>
        <v>#VALUE!</v>
      </c>
      <c r="AD37" s="6" t="str">
        <f>IFERROR(HYPERLINK("#予測入力!" &amp; MATCH(AC37,予測入力!$D:$D,0) &amp; ":" &amp; MATCH(AC37,予測入力!$D:$D,0),INDEX(予測入力!$K:$K,MATCH(AC37,予測入力!$D:$D,0))),"")</f>
        <v/>
      </c>
      <c r="AE37" s="20" t="str">
        <f>IFERROR(HYPERLINK("#予測入力!" &amp; MATCH(AC37,予測入力!$D:$D,0) &amp; ":" &amp; MATCH(AC37,予測入力!$D:$D,0),INDEX(予測入力!$G:$G,MATCH(AC37,予測入力!$D:$D,0))),"")</f>
        <v/>
      </c>
      <c r="AF37" s="24" t="e">
        <f>DATEVALUE(LEFT($K$2,4) &amp; "/11/27")</f>
        <v>#VALUE!</v>
      </c>
      <c r="AG37" s="6" t="str">
        <f>IFERROR(HYPERLINK("#予測入力!" &amp; MATCH(AF37,予測入力!$D:$D,0) &amp; ":" &amp; MATCH(AF37,予測入力!$D:$D,0),INDEX(予測入力!$K:$K,MATCH(AF37,予測入力!$D:$D,0))),"")</f>
        <v/>
      </c>
      <c r="AH37" s="20" t="str">
        <f>IFERROR(HYPERLINK("#予測入力!" &amp; MATCH(AF37,予測入力!$D:$D,0) &amp; ":" &amp; MATCH(AF37,予測入力!$D:$D,0),INDEX(予測入力!$G:$G,MATCH(AF37,予測入力!$D:$D,0))),"")</f>
        <v/>
      </c>
      <c r="AI37" s="24" t="e">
        <f>DATEVALUE(LEFT($K$2,4) &amp; "/12/27")</f>
        <v>#VALUE!</v>
      </c>
      <c r="AJ37" s="6" t="str">
        <f>IFERROR(HYPERLINK("#予測入力!" &amp; MATCH(AI37,予測入力!$D:$D,0) &amp; ":" &amp; MATCH(AI37,予測入力!$D:$D,0),INDEX(予測入力!$K:$K,MATCH(AI37,予測入力!$D:$D,0))),"")</f>
        <v/>
      </c>
      <c r="AK37" s="2" t="str">
        <f>IFERROR(HYPERLINK("#予測入力!" &amp; MATCH(AI37,予測入力!$D:$D,0) &amp; ":" &amp; MATCH(AI37,予測入力!$D:$D,0),INDEX(予測入力!$G:$G,MATCH(AI37,予測入力!$D:$D,0))),"")</f>
        <v/>
      </c>
    </row>
    <row r="38" spans="2:37" ht="15" customHeight="1" x14ac:dyDescent="0.4">
      <c r="B38" s="3" t="e">
        <f>DATEVALUE(LEFT($K$2,4) &amp; "/1/28")</f>
        <v>#VALUE!</v>
      </c>
      <c r="C38" s="6" t="str">
        <f>IFERROR(HYPERLINK("#予測入力!" &amp; MATCH(B38,予測入力!$D:$D,0) &amp; ":" &amp; MATCH(B38,予測入力!$D:$D,0),INDEX(予測入力!$K:$K,MATCH(B38,予測入力!$D:$D,0))),"")</f>
        <v/>
      </c>
      <c r="D38" s="20" t="str">
        <f>IFERROR(HYPERLINK("#予測入力!" &amp; MATCH(B38,予測入力!$D:$D,0) &amp; ":" &amp; MATCH(B38,予測入力!$D:$D,0),INDEX(予測入力!$G:$G,MATCH(B38,予測入力!$D:$D,0))),"")</f>
        <v/>
      </c>
      <c r="E38" s="24" t="e">
        <f>DATEVALUE(LEFT($K$2,4) &amp; "/2/28")</f>
        <v>#VALUE!</v>
      </c>
      <c r="F38" s="6" t="str">
        <f>IFERROR(HYPERLINK("#予測入力!" &amp; MATCH(E38,予測入力!$D:$D,0) &amp; ":" &amp; MATCH(E38,予測入力!$D:$D,0),INDEX(予測入力!$K:$K,MATCH(E38,予測入力!$D:$D,0))),"")</f>
        <v/>
      </c>
      <c r="G38" s="20" t="str">
        <f>IFERROR(HYPERLINK("#予測入力!" &amp; MATCH(E38,予測入力!$D:$D,0) &amp; ":" &amp; MATCH(E38,予測入力!$D:$D,0),INDEX(予測入力!$G:$G,MATCH(E38,予測入力!$D:$D,0))),"")</f>
        <v/>
      </c>
      <c r="H38" s="24" t="e">
        <f>DATEVALUE(LEFT($K$2,4) &amp; "/3/28")</f>
        <v>#VALUE!</v>
      </c>
      <c r="I38" s="6" t="str">
        <f>IFERROR(HYPERLINK("#予測入力!" &amp; MATCH(H38,予測入力!$D:$D,0) &amp; ":" &amp; MATCH(H38,予測入力!$D:$D,0),INDEX(予測入力!$K:$K,MATCH(H38,予測入力!$D:$D,0))),"")</f>
        <v/>
      </c>
      <c r="J38" s="20" t="str">
        <f>IFERROR(HYPERLINK("#予測入力!" &amp; MATCH(H38,予測入力!$D:$D,0) &amp; ":" &amp; MATCH(H38,予測入力!$D:$D,0),INDEX(予測入力!$G:$G,MATCH(H38,予測入力!$D:$D,0))),"")</f>
        <v/>
      </c>
      <c r="K38" s="24" t="e">
        <f>DATEVALUE(LEFT($K$2,4) &amp; "/4/28")</f>
        <v>#VALUE!</v>
      </c>
      <c r="L38" s="6" t="str">
        <f>IFERROR(HYPERLINK("#予測入力!" &amp; MATCH(K38,予測入力!$D:$D,0) &amp; ":" &amp; MATCH(K38,予測入力!$D:$D,0),INDEX(予測入力!$K:$K,MATCH(K38,予測入力!$D:$D,0))),"")</f>
        <v/>
      </c>
      <c r="M38" s="20" t="str">
        <f>IFERROR(HYPERLINK("#予測入力!" &amp; MATCH(K38,予測入力!$D:$D,0) &amp; ":" &amp; MATCH(K38,予測入力!$D:$D,0),INDEX(予測入力!$G:$G,MATCH(K38,予測入力!$D:$D,0))),"")</f>
        <v/>
      </c>
      <c r="N38" s="24" t="e">
        <f>DATEVALUE(LEFT($K$2,4) &amp; "/5/28")</f>
        <v>#VALUE!</v>
      </c>
      <c r="O38" s="6" t="str">
        <f>IFERROR(HYPERLINK("#予測入力!" &amp; MATCH(N38,予測入力!$D:$D,0) &amp; ":" &amp; MATCH(N38,予測入力!$D:$D,0),INDEX(予測入力!$K:$K,MATCH(N38,予測入力!$D:$D,0))),"")</f>
        <v/>
      </c>
      <c r="P38" s="20" t="str">
        <f>IFERROR(HYPERLINK("#予測入力!" &amp; MATCH(N38,予測入力!$D:$D,0) &amp; ":" &amp; MATCH(N38,予測入力!$D:$D,0),INDEX(予測入力!$G:$G,MATCH(N38,予測入力!$D:$D,0))),"")</f>
        <v/>
      </c>
      <c r="Q38" s="24" t="e">
        <f>DATEVALUE(LEFT($K$2,4) &amp; "/6/28")</f>
        <v>#VALUE!</v>
      </c>
      <c r="R38" s="6" t="str">
        <f>IFERROR(HYPERLINK("#予測入力!" &amp; MATCH(Q38,予測入力!$D:$D,0) &amp; ":" &amp; MATCH(Q38,予測入力!$D:$D,0),INDEX(予測入力!$K:$K,MATCH(Q38,予測入力!$D:$D,0))),"")</f>
        <v/>
      </c>
      <c r="S38" s="20" t="str">
        <f>IFERROR(HYPERLINK("#予測入力!" &amp; MATCH(Q38,予測入力!$D:$D,0) &amp; ":" &amp; MATCH(Q38,予測入力!$D:$D,0),INDEX(予測入力!$G:$G,MATCH(Q38,予測入力!$D:$D,0))),"")</f>
        <v/>
      </c>
      <c r="T38" s="24" t="e">
        <f>DATEVALUE(LEFT($K$2,4) &amp; "/7/28")</f>
        <v>#VALUE!</v>
      </c>
      <c r="U38" s="6" t="str">
        <f>IFERROR(HYPERLINK("#予測入力!" &amp; MATCH(T38,予測入力!$D:$D,0) &amp; ":" &amp; MATCH(T38,予測入力!$D:$D,0),INDEX(予測入力!$K:$K,MATCH(T38,予測入力!$D:$D,0))),"")</f>
        <v/>
      </c>
      <c r="V38" s="20" t="str">
        <f>IFERROR(HYPERLINK("#予測入力!" &amp; MATCH(T38,予測入力!$D:$D,0) &amp; ":" &amp; MATCH(T38,予測入力!$D:$D,0),INDEX(予測入力!$G:$G,MATCH(T38,予測入力!$D:$D,0))),"")</f>
        <v/>
      </c>
      <c r="W38" s="24" t="e">
        <f>DATEVALUE(LEFT($K$2,4) &amp; "/8/28")</f>
        <v>#VALUE!</v>
      </c>
      <c r="X38" s="6" t="str">
        <f>IFERROR(HYPERLINK("#予測入力!" &amp; MATCH(W38,予測入力!$D:$D,0) &amp; ":" &amp; MATCH(W38,予測入力!$D:$D,0),INDEX(予測入力!$K:$K,MATCH(W38,予測入力!$D:$D,0))),"")</f>
        <v/>
      </c>
      <c r="Y38" s="20" t="str">
        <f>IFERROR(HYPERLINK("#予測入力!" &amp; MATCH(W38,予測入力!$D:$D,0) &amp; ":" &amp; MATCH(W38,予測入力!$D:$D,0),INDEX(予測入力!$G:$G,MATCH(W38,予測入力!$D:$D,0))),"")</f>
        <v/>
      </c>
      <c r="Z38" s="24" t="e">
        <f>DATEVALUE(LEFT($K$2,4) &amp; "/9/28")</f>
        <v>#VALUE!</v>
      </c>
      <c r="AA38" s="6" t="str">
        <f>IFERROR(HYPERLINK("#予測入力!" &amp; MATCH(Z38,予測入力!$D:$D,0) &amp; ":" &amp; MATCH(Z38,予測入力!$D:$D,0),INDEX(予測入力!$K:$K,MATCH(Z38,予測入力!$D:$D,0))),"")</f>
        <v/>
      </c>
      <c r="AB38" s="20" t="str">
        <f>IFERROR(HYPERLINK("#予測入力!" &amp; MATCH(Z38,予測入力!$D:$D,0) &amp; ":" &amp; MATCH(Z38,予測入力!$D:$D,0),INDEX(予測入力!$G:$G,MATCH(Z38,予測入力!$D:$D,0))),"")</f>
        <v/>
      </c>
      <c r="AC38" s="24" t="e">
        <f>DATEVALUE(LEFT($K$2,4) &amp; "/10/28")</f>
        <v>#VALUE!</v>
      </c>
      <c r="AD38" s="6" t="str">
        <f>IFERROR(HYPERLINK("#予測入力!" &amp; MATCH(AC38,予測入力!$D:$D,0) &amp; ":" &amp; MATCH(AC38,予測入力!$D:$D,0),INDEX(予測入力!$K:$K,MATCH(AC38,予測入力!$D:$D,0))),"")</f>
        <v/>
      </c>
      <c r="AE38" s="20" t="str">
        <f>IFERROR(HYPERLINK("#予測入力!" &amp; MATCH(AC38,予測入力!$D:$D,0) &amp; ":" &amp; MATCH(AC38,予測入力!$D:$D,0),INDEX(予測入力!$G:$G,MATCH(AC38,予測入力!$D:$D,0))),"")</f>
        <v/>
      </c>
      <c r="AF38" s="24" t="e">
        <f>DATEVALUE(LEFT($K$2,4) &amp; "/11/28")</f>
        <v>#VALUE!</v>
      </c>
      <c r="AG38" s="6" t="str">
        <f>IFERROR(HYPERLINK("#予測入力!" &amp; MATCH(AF38,予測入力!$D:$D,0) &amp; ":" &amp; MATCH(AF38,予測入力!$D:$D,0),INDEX(予測入力!$K:$K,MATCH(AF38,予測入力!$D:$D,0))),"")</f>
        <v/>
      </c>
      <c r="AH38" s="20" t="str">
        <f>IFERROR(HYPERLINK("#予測入力!" &amp; MATCH(AF38,予測入力!$D:$D,0) &amp; ":" &amp; MATCH(AF38,予測入力!$D:$D,0),INDEX(予測入力!$G:$G,MATCH(AF38,予測入力!$D:$D,0))),"")</f>
        <v/>
      </c>
      <c r="AI38" s="24" t="e">
        <f>DATEVALUE(LEFT($K$2,4) &amp; "/12/28")</f>
        <v>#VALUE!</v>
      </c>
      <c r="AJ38" s="6" t="str">
        <f>IFERROR(HYPERLINK("#予測入力!" &amp; MATCH(AI38,予測入力!$D:$D,0) &amp; ":" &amp; MATCH(AI38,予測入力!$D:$D,0),INDEX(予測入力!$K:$K,MATCH(AI38,予測入力!$D:$D,0))),"")</f>
        <v/>
      </c>
      <c r="AK38" s="2" t="str">
        <f>IFERROR(HYPERLINK("#予測入力!" &amp; MATCH(AI38,予測入力!$D:$D,0) &amp; ":" &amp; MATCH(AI38,予測入力!$D:$D,0),INDEX(予測入力!$G:$G,MATCH(AI38,予測入力!$D:$D,0))),"")</f>
        <v/>
      </c>
    </row>
    <row r="39" spans="2:37" ht="15" customHeight="1" x14ac:dyDescent="0.4">
      <c r="B39" s="3" t="e">
        <f>DATEVALUE(LEFT($K$2,4) &amp; "/1/29")</f>
        <v>#VALUE!</v>
      </c>
      <c r="C39" s="6" t="str">
        <f>IFERROR(HYPERLINK("#予測入力!" &amp; MATCH(B39,予測入力!$D:$D,0) &amp; ":" &amp; MATCH(B39,予測入力!$D:$D,0),INDEX(予測入力!$K:$K,MATCH(B39,予測入力!$D:$D,0))),"")</f>
        <v/>
      </c>
      <c r="D39" s="20" t="str">
        <f>IFERROR(HYPERLINK("#予測入力!" &amp; MATCH(B39,予測入力!$D:$D,0) &amp; ":" &amp; MATCH(B39,予測入力!$D:$D,0),INDEX(予測入力!$G:$G,MATCH(B39,予測入力!$D:$D,0))),"")</f>
        <v/>
      </c>
      <c r="E39" s="24" t="e">
        <f>IF(OR(MOD(LEFT($K$2,4),400)=0,AND(MOD(LEFT($K$2,4),4)=0,MOD(LEFT($K$2,4),100)&lt;&gt;0)),DATEVALUE(LEFT($K$2,4) &amp; "/2/29"), "")</f>
        <v>#VALUE!</v>
      </c>
      <c r="F39" s="6" t="str">
        <f>IFERROR(HYPERLINK("#予測入力!" &amp; MATCH(E39,予測入力!$D:$D,0) &amp; ":" &amp; MATCH(E39,予測入力!$D:$D,0),INDEX(予測入力!$K:$K,MATCH(E39,予測入力!$D:$D,0))),"")</f>
        <v/>
      </c>
      <c r="G39" s="20" t="str">
        <f>IFERROR(HYPERLINK("#予測入力!" &amp; MATCH(E39,予測入力!$D:$D,0) &amp; ":" &amp; MATCH(E39,予測入力!$D:$D,0),INDEX(予測入力!$G:$G,MATCH(E39,予測入力!$D:$D,0))),"")</f>
        <v/>
      </c>
      <c r="H39" s="24" t="e">
        <f>DATEVALUE(LEFT($K$2,4) &amp; "/3/29")</f>
        <v>#VALUE!</v>
      </c>
      <c r="I39" s="6" t="str">
        <f>IFERROR(HYPERLINK("#予測入力!" &amp; MATCH(H39,予測入力!$D:$D,0) &amp; ":" &amp; MATCH(H39,予測入力!$D:$D,0),INDEX(予測入力!$K:$K,MATCH(H39,予測入力!$D:$D,0))),"")</f>
        <v/>
      </c>
      <c r="J39" s="20" t="str">
        <f>IFERROR(HYPERLINK("#予測入力!" &amp; MATCH(H39,予測入力!$D:$D,0) &amp; ":" &amp; MATCH(H39,予測入力!$D:$D,0),INDEX(予測入力!$G:$G,MATCH(H39,予測入力!$D:$D,0))),"")</f>
        <v/>
      </c>
      <c r="K39" s="24" t="e">
        <f>DATEVALUE(LEFT($K$2,4) &amp; "/4/29")</f>
        <v>#VALUE!</v>
      </c>
      <c r="L39" s="6" t="str">
        <f>IFERROR(HYPERLINK("#予測入力!" &amp; MATCH(K39,予測入力!$D:$D,0) &amp; ":" &amp; MATCH(K39,予測入力!$D:$D,0),INDEX(予測入力!$K:$K,MATCH(K39,予測入力!$D:$D,0))),"")</f>
        <v/>
      </c>
      <c r="M39" s="20" t="str">
        <f>IFERROR(HYPERLINK("#予測入力!" &amp; MATCH(K39,予測入力!$D:$D,0) &amp; ":" &amp; MATCH(K39,予測入力!$D:$D,0),INDEX(予測入力!$G:$G,MATCH(K39,予測入力!$D:$D,0))),"")</f>
        <v/>
      </c>
      <c r="N39" s="24" t="e">
        <f>DATEVALUE(LEFT($K$2,4) &amp; "/5/29")</f>
        <v>#VALUE!</v>
      </c>
      <c r="O39" s="6" t="str">
        <f>IFERROR(HYPERLINK("#予測入力!" &amp; MATCH(N39,予測入力!$D:$D,0) &amp; ":" &amp; MATCH(N39,予測入力!$D:$D,0),INDEX(予測入力!$K:$K,MATCH(N39,予測入力!$D:$D,0))),"")</f>
        <v/>
      </c>
      <c r="P39" s="20" t="str">
        <f>IFERROR(HYPERLINK("#予測入力!" &amp; MATCH(N39,予測入力!$D:$D,0) &amp; ":" &amp; MATCH(N39,予測入力!$D:$D,0),INDEX(予測入力!$G:$G,MATCH(N39,予測入力!$D:$D,0))),"")</f>
        <v/>
      </c>
      <c r="Q39" s="24" t="e">
        <f>DATEVALUE(LEFT($K$2,4) &amp; "/6/29")</f>
        <v>#VALUE!</v>
      </c>
      <c r="R39" s="6" t="str">
        <f>IFERROR(HYPERLINK("#予測入力!" &amp; MATCH(Q39,予測入力!$D:$D,0) &amp; ":" &amp; MATCH(Q39,予測入力!$D:$D,0),INDEX(予測入力!$K:$K,MATCH(Q39,予測入力!$D:$D,0))),"")</f>
        <v/>
      </c>
      <c r="S39" s="20" t="str">
        <f>IFERROR(HYPERLINK("#予測入力!" &amp; MATCH(Q39,予測入力!$D:$D,0) &amp; ":" &amp; MATCH(Q39,予測入力!$D:$D,0),INDEX(予測入力!$G:$G,MATCH(Q39,予測入力!$D:$D,0))),"")</f>
        <v/>
      </c>
      <c r="T39" s="24" t="e">
        <f>DATEVALUE(LEFT($K$2,4) &amp; "/7/29")</f>
        <v>#VALUE!</v>
      </c>
      <c r="U39" s="6" t="str">
        <f>IFERROR(HYPERLINK("#予測入力!" &amp; MATCH(T39,予測入力!$D:$D,0) &amp; ":" &amp; MATCH(T39,予測入力!$D:$D,0),INDEX(予測入力!$K:$K,MATCH(T39,予測入力!$D:$D,0))),"")</f>
        <v/>
      </c>
      <c r="V39" s="20" t="str">
        <f>IFERROR(HYPERLINK("#予測入力!" &amp; MATCH(T39,予測入力!$D:$D,0) &amp; ":" &amp; MATCH(T39,予測入力!$D:$D,0),INDEX(予測入力!$G:$G,MATCH(T39,予測入力!$D:$D,0))),"")</f>
        <v/>
      </c>
      <c r="W39" s="24" t="e">
        <f>DATEVALUE(LEFT($K$2,4) &amp; "/8/29")</f>
        <v>#VALUE!</v>
      </c>
      <c r="X39" s="6" t="str">
        <f>IFERROR(HYPERLINK("#予測入力!" &amp; MATCH(W39,予測入力!$D:$D,0) &amp; ":" &amp; MATCH(W39,予測入力!$D:$D,0),INDEX(予測入力!$K:$K,MATCH(W39,予測入力!$D:$D,0))),"")</f>
        <v/>
      </c>
      <c r="Y39" s="20" t="str">
        <f>IFERROR(HYPERLINK("#予測入力!" &amp; MATCH(W39,予測入力!$D:$D,0) &amp; ":" &amp; MATCH(W39,予測入力!$D:$D,0),INDEX(予測入力!$G:$G,MATCH(W39,予測入力!$D:$D,0))),"")</f>
        <v/>
      </c>
      <c r="Z39" s="24" t="e">
        <f>DATEVALUE(LEFT($K$2,4) &amp; "/9/29")</f>
        <v>#VALUE!</v>
      </c>
      <c r="AA39" s="6" t="str">
        <f>IFERROR(HYPERLINK("#予測入力!" &amp; MATCH(Z39,予測入力!$D:$D,0) &amp; ":" &amp; MATCH(Z39,予測入力!$D:$D,0),INDEX(予測入力!$K:$K,MATCH(Z39,予測入力!$D:$D,0))),"")</f>
        <v/>
      </c>
      <c r="AB39" s="20" t="str">
        <f>IFERROR(HYPERLINK("#予測入力!" &amp; MATCH(Z39,予測入力!$D:$D,0) &amp; ":" &amp; MATCH(Z39,予測入力!$D:$D,0),INDEX(予測入力!$G:$G,MATCH(Z39,予測入力!$D:$D,0))),"")</f>
        <v/>
      </c>
      <c r="AC39" s="24" t="e">
        <f>DATEVALUE(LEFT($K$2,4) &amp; "/10/29")</f>
        <v>#VALUE!</v>
      </c>
      <c r="AD39" s="6" t="str">
        <f>IFERROR(HYPERLINK("#予測入力!" &amp; MATCH(AC39,予測入力!$D:$D,0) &amp; ":" &amp; MATCH(AC39,予測入力!$D:$D,0),INDEX(予測入力!$K:$K,MATCH(AC39,予測入力!$D:$D,0))),"")</f>
        <v/>
      </c>
      <c r="AE39" s="20" t="str">
        <f>IFERROR(HYPERLINK("#予測入力!" &amp; MATCH(AC39,予測入力!$D:$D,0) &amp; ":" &amp; MATCH(AC39,予測入力!$D:$D,0),INDEX(予測入力!$G:$G,MATCH(AC39,予測入力!$D:$D,0))),"")</f>
        <v/>
      </c>
      <c r="AF39" s="24" t="e">
        <f>DATEVALUE(LEFT($K$2,4) &amp; "/11/29")</f>
        <v>#VALUE!</v>
      </c>
      <c r="AG39" s="6" t="str">
        <f>IFERROR(HYPERLINK("#予測入力!" &amp; MATCH(AF39,予測入力!$D:$D,0) &amp; ":" &amp; MATCH(AF39,予測入力!$D:$D,0),INDEX(予測入力!$K:$K,MATCH(AF39,予測入力!$D:$D,0))),"")</f>
        <v/>
      </c>
      <c r="AH39" s="20" t="str">
        <f>IFERROR(HYPERLINK("#予測入力!" &amp; MATCH(AF39,予測入力!$D:$D,0) &amp; ":" &amp; MATCH(AF39,予測入力!$D:$D,0),INDEX(予測入力!$G:$G,MATCH(AF39,予測入力!$D:$D,0))),"")</f>
        <v/>
      </c>
      <c r="AI39" s="24" t="e">
        <f>DATEVALUE(LEFT($K$2,4) &amp; "/12/29")</f>
        <v>#VALUE!</v>
      </c>
      <c r="AJ39" s="6" t="str">
        <f>IFERROR(HYPERLINK("#予測入力!" &amp; MATCH(AI39,予測入力!$D:$D,0) &amp; ":" &amp; MATCH(AI39,予測入力!$D:$D,0),INDEX(予測入力!$K:$K,MATCH(AI39,予測入力!$D:$D,0))),"")</f>
        <v/>
      </c>
      <c r="AK39" s="2" t="str">
        <f>IFERROR(HYPERLINK("#予測入力!" &amp; MATCH(AI39,予測入力!$D:$D,0) &amp; ":" &amp; MATCH(AI39,予測入力!$D:$D,0),INDEX(予測入力!$G:$G,MATCH(AI39,予測入力!$D:$D,0))),"")</f>
        <v/>
      </c>
    </row>
    <row r="40" spans="2:37" ht="15" customHeight="1" x14ac:dyDescent="0.4">
      <c r="B40" s="3" t="e">
        <f>DATEVALUE(LEFT($K$2,4) &amp; "/1/30")</f>
        <v>#VALUE!</v>
      </c>
      <c r="C40" s="6" t="str">
        <f>IFERROR(HYPERLINK("#予測入力!" &amp; MATCH(B40,予測入力!$D:$D,0) &amp; ":" &amp; MATCH(B40,予測入力!$D:$D,0),INDEX(予測入力!$K:$K,MATCH(B40,予測入力!$D:$D,0))),"")</f>
        <v/>
      </c>
      <c r="D40" s="20" t="str">
        <f>IFERROR(HYPERLINK("#予測入力!" &amp; MATCH(B40,予測入力!$D:$D,0) &amp; ":" &amp; MATCH(B40,予測入力!$D:$D,0),INDEX(予測入力!$G:$G,MATCH(B40,予測入力!$D:$D,0))),"")</f>
        <v/>
      </c>
      <c r="E40" s="24"/>
      <c r="F40" s="6"/>
      <c r="G40" s="20"/>
      <c r="H40" s="24" t="e">
        <f>DATEVALUE(LEFT($K$2,4) &amp; "/3/30")</f>
        <v>#VALUE!</v>
      </c>
      <c r="I40" s="6" t="str">
        <f>IFERROR(HYPERLINK("#予測入力!" &amp; MATCH(H40,予測入力!$D:$D,0) &amp; ":" &amp; MATCH(H40,予測入力!$D:$D,0),INDEX(予測入力!$K:$K,MATCH(H40,予測入力!$D:$D,0))),"")</f>
        <v/>
      </c>
      <c r="J40" s="20" t="str">
        <f>IFERROR(HYPERLINK("#予測入力!" &amp; MATCH(H40,予測入力!$D:$D,0) &amp; ":" &amp; MATCH(H40,予測入力!$D:$D,0),INDEX(予測入力!$G:$G,MATCH(H40,予測入力!$D:$D,0))),"")</f>
        <v/>
      </c>
      <c r="K40" s="24" t="e">
        <f>DATEVALUE(LEFT($K$2,4) &amp; "/4/30")</f>
        <v>#VALUE!</v>
      </c>
      <c r="L40" s="6" t="str">
        <f>IFERROR(HYPERLINK("#予測入力!" &amp; MATCH(K40,予測入力!$D:$D,0) &amp; ":" &amp; MATCH(K40,予測入力!$D:$D,0),INDEX(予測入力!$K:$K,MATCH(K40,予測入力!$D:$D,0))),"")</f>
        <v/>
      </c>
      <c r="M40" s="20" t="str">
        <f>IFERROR(HYPERLINK("#予測入力!" &amp; MATCH(K40,予測入力!$D:$D,0) &amp; ":" &amp; MATCH(K40,予測入力!$D:$D,0),INDEX(予測入力!$G:$G,MATCH(K40,予測入力!$D:$D,0))),"")</f>
        <v/>
      </c>
      <c r="N40" s="24" t="e">
        <f>DATEVALUE(LEFT($K$2,4) &amp; "/5/30")</f>
        <v>#VALUE!</v>
      </c>
      <c r="O40" s="6" t="str">
        <f>IFERROR(HYPERLINK("#予測入力!" &amp; MATCH(N40,予測入力!$D:$D,0) &amp; ":" &amp; MATCH(N40,予測入力!$D:$D,0),INDEX(予測入力!$K:$K,MATCH(N40,予測入力!$D:$D,0))),"")</f>
        <v/>
      </c>
      <c r="P40" s="20" t="str">
        <f>IFERROR(HYPERLINK("#予測入力!" &amp; MATCH(N40,予測入力!$D:$D,0) &amp; ":" &amp; MATCH(N40,予測入力!$D:$D,0),INDEX(予測入力!$G:$G,MATCH(N40,予測入力!$D:$D,0))),"")</f>
        <v/>
      </c>
      <c r="Q40" s="24" t="e">
        <f>DATEVALUE(LEFT($K$2,4) &amp; "/6/30")</f>
        <v>#VALUE!</v>
      </c>
      <c r="R40" s="6" t="str">
        <f>IFERROR(HYPERLINK("#予測入力!" &amp; MATCH(Q40,予測入力!$D:$D,0) &amp; ":" &amp; MATCH(Q40,予測入力!$D:$D,0),INDEX(予測入力!$K:$K,MATCH(Q40,予測入力!$D:$D,0))),"")</f>
        <v/>
      </c>
      <c r="S40" s="20" t="str">
        <f>IFERROR(HYPERLINK("#予測入力!" &amp; MATCH(Q40,予測入力!$D:$D,0) &amp; ":" &amp; MATCH(Q40,予測入力!$D:$D,0),INDEX(予測入力!$G:$G,MATCH(Q40,予測入力!$D:$D,0))),"")</f>
        <v/>
      </c>
      <c r="T40" s="24" t="e">
        <f>DATEVALUE(LEFT($K$2,4) &amp; "/7/30")</f>
        <v>#VALUE!</v>
      </c>
      <c r="U40" s="6" t="str">
        <f>IFERROR(HYPERLINK("#予測入力!" &amp; MATCH(T40,予測入力!$D:$D,0) &amp; ":" &amp; MATCH(T40,予測入力!$D:$D,0),INDEX(予測入力!$K:$K,MATCH(T40,予測入力!$D:$D,0))),"")</f>
        <v/>
      </c>
      <c r="V40" s="20" t="str">
        <f>IFERROR(HYPERLINK("#予測入力!" &amp; MATCH(T40,予測入力!$D:$D,0) &amp; ":" &amp; MATCH(T40,予測入力!$D:$D,0),INDEX(予測入力!$G:$G,MATCH(T40,予測入力!$D:$D,0))),"")</f>
        <v/>
      </c>
      <c r="W40" s="24" t="e">
        <f>DATEVALUE(LEFT($K$2,4) &amp; "/8/30")</f>
        <v>#VALUE!</v>
      </c>
      <c r="X40" s="6" t="str">
        <f>IFERROR(HYPERLINK("#予測入力!" &amp; MATCH(W40,予測入力!$D:$D,0) &amp; ":" &amp; MATCH(W40,予測入力!$D:$D,0),INDEX(予測入力!$K:$K,MATCH(W40,予測入力!$D:$D,0))),"")</f>
        <v/>
      </c>
      <c r="Y40" s="20" t="str">
        <f>IFERROR(HYPERLINK("#予測入力!" &amp; MATCH(W40,予測入力!$D:$D,0) &amp; ":" &amp; MATCH(W40,予測入力!$D:$D,0),INDEX(予測入力!$G:$G,MATCH(W40,予測入力!$D:$D,0))),"")</f>
        <v/>
      </c>
      <c r="Z40" s="24" t="e">
        <f>DATEVALUE(LEFT($K$2,4) &amp; "/9/30")</f>
        <v>#VALUE!</v>
      </c>
      <c r="AA40" s="6" t="str">
        <f>IFERROR(HYPERLINK("#予測入力!" &amp; MATCH(Z40,予測入力!$D:$D,0) &amp; ":" &amp; MATCH(Z40,予測入力!$D:$D,0),INDEX(予測入力!$K:$K,MATCH(Z40,予測入力!$D:$D,0))),"")</f>
        <v/>
      </c>
      <c r="AB40" s="20" t="str">
        <f>IFERROR(HYPERLINK("#予測入力!" &amp; MATCH(Z40,予測入力!$D:$D,0) &amp; ":" &amp; MATCH(Z40,予測入力!$D:$D,0),INDEX(予測入力!$G:$G,MATCH(Z40,予測入力!$D:$D,0))),"")</f>
        <v/>
      </c>
      <c r="AC40" s="24" t="e">
        <f>DATEVALUE(LEFT($K$2,4) &amp; "/10/30")</f>
        <v>#VALUE!</v>
      </c>
      <c r="AD40" s="6" t="str">
        <f>IFERROR(HYPERLINK("#予測入力!" &amp; MATCH(AC40,予測入力!$D:$D,0) &amp; ":" &amp; MATCH(AC40,予測入力!$D:$D,0),INDEX(予測入力!$K:$K,MATCH(AC40,予測入力!$D:$D,0))),"")</f>
        <v/>
      </c>
      <c r="AE40" s="20" t="str">
        <f>IFERROR(HYPERLINK("#予測入力!" &amp; MATCH(AC40,予測入力!$D:$D,0) &amp; ":" &amp; MATCH(AC40,予測入力!$D:$D,0),INDEX(予測入力!$G:$G,MATCH(AC40,予測入力!$D:$D,0))),"")</f>
        <v/>
      </c>
      <c r="AF40" s="24" t="e">
        <f>DATEVALUE(LEFT($K$2,4) &amp; "/11/30")</f>
        <v>#VALUE!</v>
      </c>
      <c r="AG40" s="6" t="str">
        <f>IFERROR(HYPERLINK("#予測入力!" &amp; MATCH(AF40,予測入力!$D:$D,0) &amp; ":" &amp; MATCH(AF40,予測入力!$D:$D,0),INDEX(予測入力!$K:$K,MATCH(AF40,予測入力!$D:$D,0))),"")</f>
        <v/>
      </c>
      <c r="AH40" s="20" t="str">
        <f>IFERROR(HYPERLINK("#予測入力!" &amp; MATCH(AF40,予測入力!$D:$D,0) &amp; ":" &amp; MATCH(AF40,予測入力!$D:$D,0),INDEX(予測入力!$G:$G,MATCH(AF40,予測入力!$D:$D,0))),"")</f>
        <v/>
      </c>
      <c r="AI40" s="24" t="e">
        <f>DATEVALUE(LEFT($K$2,4) &amp; "/12/30")</f>
        <v>#VALUE!</v>
      </c>
      <c r="AJ40" s="6" t="str">
        <f>IFERROR(HYPERLINK("#予測入力!" &amp; MATCH(AI40,予測入力!$D:$D,0) &amp; ":" &amp; MATCH(AI40,予測入力!$D:$D,0),INDEX(予測入力!$K:$K,MATCH(AI40,予測入力!$D:$D,0))),"")</f>
        <v/>
      </c>
      <c r="AK40" s="2" t="str">
        <f>IFERROR(HYPERLINK("#予測入力!" &amp; MATCH(AI40,予測入力!$D:$D,0) &amp; ":" &amp; MATCH(AI40,予測入力!$D:$D,0),INDEX(予測入力!$G:$G,MATCH(AI40,予測入力!$D:$D,0))),"")</f>
        <v/>
      </c>
    </row>
    <row r="41" spans="2:37" ht="15" customHeight="1" x14ac:dyDescent="0.4">
      <c r="B41" s="3" t="e">
        <f>DATEVALUE(LEFT($K$2,4) &amp; "/1/31")</f>
        <v>#VALUE!</v>
      </c>
      <c r="C41" s="6" t="str">
        <f>IFERROR(HYPERLINK("#予測入力!" &amp; MATCH(B41,予測入力!$D:$D,0) &amp; ":" &amp; MATCH(B41,予測入力!$D:$D,0),INDEX(予測入力!$K:$K,MATCH(B41,予測入力!$D:$D,0))),"")</f>
        <v/>
      </c>
      <c r="D41" s="20" t="str">
        <f>IFERROR(HYPERLINK("#予測入力!" &amp; MATCH(B41,予測入力!$D:$D,0) &amp; ":" &amp; MATCH(B41,予測入力!$D:$D,0),INDEX(予測入力!$G:$G,MATCH(B41,予測入力!$D:$D,0))),"")</f>
        <v/>
      </c>
      <c r="E41" s="24"/>
      <c r="F41" s="6"/>
      <c r="G41" s="20"/>
      <c r="H41" s="24" t="e">
        <f>DATEVALUE(LEFT($K$2,4) &amp; "/3/31")</f>
        <v>#VALUE!</v>
      </c>
      <c r="I41" s="6" t="str">
        <f>IFERROR(HYPERLINK("#予測入力!" &amp; MATCH(H41,予測入力!$D:$D,0) &amp; ":" &amp; MATCH(H41,予測入力!$D:$D,0),INDEX(予測入力!$K:$K,MATCH(H41,予測入力!$D:$D,0))),"")</f>
        <v/>
      </c>
      <c r="J41" s="20" t="str">
        <f>IFERROR(HYPERLINK("#予測入力!" &amp; MATCH(H41,予測入力!$D:$D,0) &amp; ":" &amp; MATCH(H41,予測入力!$D:$D,0),INDEX(予測入力!$G:$G,MATCH(H41,予測入力!$D:$D,0))),"")</f>
        <v/>
      </c>
      <c r="K41" s="24"/>
      <c r="L41" s="6"/>
      <c r="M41" s="20"/>
      <c r="N41" s="24" t="e">
        <f>DATEVALUE(LEFT($K$2,4) &amp; "/5/31")</f>
        <v>#VALUE!</v>
      </c>
      <c r="O41" s="6" t="str">
        <f>IFERROR(HYPERLINK("#予測入力!" &amp; MATCH(N41,予測入力!$D:$D,0) &amp; ":" &amp; MATCH(N41,予測入力!$D:$D,0),INDEX(予測入力!$K:$K,MATCH(N41,予測入力!$D:$D,0))),"")</f>
        <v/>
      </c>
      <c r="P41" s="20" t="str">
        <f>IFERROR(HYPERLINK("#予測入力!" &amp; MATCH(N41,予測入力!$D:$D,0) &amp; ":" &amp; MATCH(N41,予測入力!$D:$D,0),INDEX(予測入力!$G:$G,MATCH(N41,予測入力!$D:$D,0))),"")</f>
        <v/>
      </c>
      <c r="Q41" s="24"/>
      <c r="R41" s="6"/>
      <c r="S41" s="20"/>
      <c r="T41" s="24" t="e">
        <f>DATEVALUE(LEFT($K$2,4) &amp; "/7/31")</f>
        <v>#VALUE!</v>
      </c>
      <c r="U41" s="6" t="str">
        <f>IFERROR(HYPERLINK("#予測入力!" &amp; MATCH(T41,予測入力!$D:$D,0) &amp; ":" &amp; MATCH(T41,予測入力!$D:$D,0),INDEX(予測入力!$K:$K,MATCH(T41,予測入力!$D:$D,0))),"")</f>
        <v/>
      </c>
      <c r="V41" s="20" t="str">
        <f>IFERROR(HYPERLINK("#予測入力!" &amp; MATCH(T41,予測入力!$D:$D,0) &amp; ":" &amp; MATCH(T41,予測入力!$D:$D,0),INDEX(予測入力!$G:$G,MATCH(T41,予測入力!$D:$D,0))),"")</f>
        <v/>
      </c>
      <c r="W41" s="24" t="e">
        <f>DATEVALUE(LEFT($K$2,4) &amp; "/8/31")</f>
        <v>#VALUE!</v>
      </c>
      <c r="X41" s="6" t="str">
        <f>IFERROR(HYPERLINK("#予測入力!" &amp; MATCH(W41,予測入力!$D:$D,0) &amp; ":" &amp; MATCH(W41,予測入力!$D:$D,0),INDEX(予測入力!$K:$K,MATCH(W41,予測入力!$D:$D,0))),"")</f>
        <v/>
      </c>
      <c r="Y41" s="20" t="str">
        <f>IFERROR(HYPERLINK("#予測入力!" &amp; MATCH(W41,予測入力!$D:$D,0) &amp; ":" &amp; MATCH(W41,予測入力!$D:$D,0),INDEX(予測入力!$G:$G,MATCH(W41,予測入力!$D:$D,0))),"")</f>
        <v/>
      </c>
      <c r="Z41" s="24"/>
      <c r="AA41" s="6"/>
      <c r="AB41" s="20"/>
      <c r="AC41" s="24" t="e">
        <f>DATEVALUE(LEFT($K$2,4) &amp; "/10/31")</f>
        <v>#VALUE!</v>
      </c>
      <c r="AD41" s="6" t="str">
        <f>IFERROR(HYPERLINK("#予測入力!" &amp; MATCH(AC41,予測入力!$D:$D,0) &amp; ":" &amp; MATCH(AC41,予測入力!$D:$D,0),INDEX(予測入力!$K:$K,MATCH(AC41,予測入力!$D:$D,0))),"")</f>
        <v/>
      </c>
      <c r="AE41" s="20" t="str">
        <f>IFERROR(HYPERLINK("#予測入力!" &amp; MATCH(AC41,予測入力!$D:$D,0) &amp; ":" &amp; MATCH(AC41,予測入力!$D:$D,0),INDEX(予測入力!$G:$G,MATCH(AC41,予測入力!$D:$D,0))),"")</f>
        <v/>
      </c>
      <c r="AF41" s="24"/>
      <c r="AG41" s="6"/>
      <c r="AH41" s="20"/>
      <c r="AI41" s="24" t="e">
        <f>DATEVALUE(LEFT($K$2,4) &amp; "/12/31")</f>
        <v>#VALUE!</v>
      </c>
      <c r="AJ41" s="6" t="str">
        <f>IFERROR(HYPERLINK("#予測入力!" &amp; MATCH(AI41,予測入力!$D:$D,0) &amp; ":" &amp; MATCH(AI41,予測入力!$D:$D,0),INDEX(予測入力!$K:$K,MATCH(AI41,予測入力!$D:$D,0))),"")</f>
        <v/>
      </c>
      <c r="AK41" s="2" t="str">
        <f>IFERROR(HYPERLINK("#予測入力!" &amp; MATCH(AI41,予測入力!$D:$D,0) &amp; ":" &amp; MATCH(AI41,予測入力!$D:$D,0),INDEX(予測入力!$G:$G,MATCH(AI41,予測入力!$D:$D,0))),"")</f>
        <v/>
      </c>
    </row>
  </sheetData>
  <mergeCells count="6">
    <mergeCell ref="R5:S5"/>
    <mergeCell ref="B2:F3"/>
    <mergeCell ref="K2:M3"/>
    <mergeCell ref="R2:S2"/>
    <mergeCell ref="R3:S3"/>
    <mergeCell ref="R4:S4"/>
  </mergeCells>
  <phoneticPr fontId="1"/>
  <conditionalFormatting sqref="B11:B41">
    <cfRule type="expression" dxfId="11" priority="12">
      <formula>OR(WEEKDAY(B11)=1,WEEKDAY(B11)=7)</formula>
    </cfRule>
  </conditionalFormatting>
  <conditionalFormatting sqref="E11:E39">
    <cfRule type="expression" dxfId="10" priority="11">
      <formula>OR(WEEKDAY(E11)=1,WEEKDAY(E11)=7)</formula>
    </cfRule>
  </conditionalFormatting>
  <conditionalFormatting sqref="H11:H41">
    <cfRule type="expression" dxfId="9" priority="10">
      <formula>OR(WEEKDAY(H11)=1,WEEKDAY(H11)=7)</formula>
    </cfRule>
  </conditionalFormatting>
  <conditionalFormatting sqref="K11:K40">
    <cfRule type="expression" dxfId="8" priority="9">
      <formula>OR(WEEKDAY(K11)=1,WEEKDAY(K11)=7)</formula>
    </cfRule>
  </conditionalFormatting>
  <conditionalFormatting sqref="N11:N41">
    <cfRule type="expression" dxfId="7" priority="8">
      <formula>OR(WEEKDAY(N11)=1,WEEKDAY(N11)=7)</formula>
    </cfRule>
  </conditionalFormatting>
  <conditionalFormatting sqref="Q11:Q40">
    <cfRule type="expression" dxfId="6" priority="7">
      <formula>OR(WEEKDAY(Q11)=1,WEEKDAY(Q11)=7)</formula>
    </cfRule>
  </conditionalFormatting>
  <conditionalFormatting sqref="T11:T41">
    <cfRule type="expression" dxfId="5" priority="6">
      <formula>OR(WEEKDAY(T11)=1,WEEKDAY(T11)=7)</formula>
    </cfRule>
  </conditionalFormatting>
  <conditionalFormatting sqref="W11:W41">
    <cfRule type="expression" dxfId="4" priority="5">
      <formula>OR(WEEKDAY(W11)=1,WEEKDAY(W11)=7)</formula>
    </cfRule>
  </conditionalFormatting>
  <conditionalFormatting sqref="Z11:Z40">
    <cfRule type="expression" dxfId="3" priority="4">
      <formula>OR(WEEKDAY(Z11)=1,WEEKDAY(Z11)=7)</formula>
    </cfRule>
  </conditionalFormatting>
  <conditionalFormatting sqref="AC11:AC41">
    <cfRule type="expression" dxfId="2" priority="3">
      <formula>OR(WEEKDAY(AC11)=1,WEEKDAY(AC11)=7)</formula>
    </cfRule>
  </conditionalFormatting>
  <conditionalFormatting sqref="AF11:AF40">
    <cfRule type="expression" dxfId="1" priority="2">
      <formula>OR(WEEKDAY(AF11)=1,WEEKDAY(AF11)=7)</formula>
    </cfRule>
  </conditionalFormatting>
  <conditionalFormatting sqref="AI11:AI41">
    <cfRule type="expression" dxfId="0" priority="1">
      <formula>OR(WEEKDAY(AI11)=1,WEEKDAY(AI11)=7)</formula>
    </cfRule>
  </conditionalFormatting>
  <dataValidations count="9">
    <dataValidation allowBlank="1" showInputMessage="1" showErrorMessage="1" promptTitle="説明" prompt="[各種項目の名称]_x000a__x000a_分析用の項目。" sqref="Q2" xr:uid="{51D9F471-0A90-45DB-9F65-FB0D13633AAE}"/>
    <dataValidation allowBlank="1" showInputMessage="1" showErrorMessage="1" promptTitle="説明" prompt="[的中率の最大値]_x000a__x000a_一番高かった月の的中率を表示している。" sqref="Q3" xr:uid="{B3D8BED0-CF04-4B5C-B6FD-2A4B3B371945}"/>
    <dataValidation allowBlank="1" showInputMessage="1" showErrorMessage="1" promptTitle="説明" prompt="[的中率の最小値]_x000a__x000a_一番低かった月の的中率を表示している。" sqref="Q4" xr:uid="{2905B1BE-55DF-4C31-BA3E-54F717B7C1AE}"/>
    <dataValidation allowBlank="1" showInputMessage="1" showErrorMessage="1" promptTitle="説明" prompt="[的中率の平均値]_x000a__x000a_予測をした月の的中率を平均値にして表示している。" sqref="Q5" xr:uid="{33A3C5E7-4D10-4E3E-805C-6962220622A8}"/>
    <dataValidation allowBlank="1" showInputMessage="1" showErrorMessage="1" promptTitle="説明" prompt="[予測に対する結果]_x000a__x000a_年間の的中率を示している。" sqref="R2:S2" xr:uid="{9AB18670-1916-45BE-AFA0-817A4EBDB2CB}"/>
    <dataValidation allowBlank="1" showInputMessage="1" showErrorMessage="1" promptTitle="説明" prompt="[予測に対する株価の判定値]_x000a__x000a_結果は下記のいずれかとなる。_x000a_正解   ：○_x000a_不正解：×" sqref="C10 F10 I10 L10 O10 R10 U10 X10 AA10 AD10 AG10 AJ10" xr:uid="{2CFDE192-0A86-4B71-ACB5-02467BC369F1}"/>
    <dataValidation allowBlank="1" showInputMessage="1" showErrorMessage="1" promptTitle="説明" prompt="[始値から終値を引いた値]_x000a__x000a_始値から終値までの株価の変動を示している。" sqref="D10 G10 J10 M10 P10 S10 V10 Y10 AB10 AE10 AH10 AK10" xr:uid="{DFBB75D5-E0EE-42FF-AB4B-F361FDEDC5AD}"/>
    <dataValidation allowBlank="1" showInputMessage="1" showErrorMessage="1" promptTitle="説明" prompt="[予測に対する結果]_x000a__x000a_月毎の的中率を示している。" sqref="C7 F7 I7 L7 O7 R7 U7 X7 AA7 AD7 AG7 AJ7" xr:uid="{62D47F64-98EC-4B56-9930-0029AECFE63A}"/>
    <dataValidation allowBlank="1" showInputMessage="1" showErrorMessage="1" promptTitle="注意" prompt="西暦の設定は「取引履歴」シートで行ってください。" sqref="K2:M3" xr:uid="{796ED419-140E-4708-A697-21AA8B0A506D}"/>
  </dataValidations>
  <pageMargins left="0.7" right="0.7" top="0.75" bottom="0.75" header="0.3" footer="0.3"/>
  <pageSetup paperSize="9" orientation="portrait" horizontalDpi="1200" verticalDpi="1200" r:id="rId1"/>
  <ignoredErrors>
    <ignoredError sqref="B11:B41 E39" evalError="1"/>
    <ignoredError sqref="E11:E38 H11:H41 K11:K40 N11:N41 Q11:Q40 T11:T41 W11:W41 Z11:Z40 AC11:AC41 AF11:AF40 AI11:AI41" evalError="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0443625C7F7846896A9D1865C43124" ma:contentTypeVersion="8" ma:contentTypeDescription="新しいドキュメントを作成します。" ma:contentTypeScope="" ma:versionID="e6f54e8722b183107ba4b366f329c1f0">
  <xsd:schema xmlns:xsd="http://www.w3.org/2001/XMLSchema" xmlns:xs="http://www.w3.org/2001/XMLSchema" xmlns:p="http://schemas.microsoft.com/office/2006/metadata/properties" xmlns:ns3="43ae2896-650f-4848-8a6c-a6ff262635a7" targetNamespace="http://schemas.microsoft.com/office/2006/metadata/properties" ma:root="true" ma:fieldsID="9e5b20c635ac28ed944b02317010fd1b" ns3:_="">
    <xsd:import namespace="43ae2896-650f-4848-8a6c-a6ff262635a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ae2896-650f-4848-8a6c-a6ff262635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768904-A942-409E-8D37-88B6F3F968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C157CC-7940-4CEA-AE76-592B62C3D0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ae2896-650f-4848-8a6c-a6ff262635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CB37D5-159A-4D9B-AACB-00A9EF8A074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43ae2896-650f-4848-8a6c-a6ff262635a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予測入力</vt:lpstr>
      <vt:lpstr>一覧表示</vt:lpstr>
      <vt:lpstr>予測入力!_FilterDatabase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2019-08-28T00:15:06Z</dcterms:created>
  <dcterms:modified xsi:type="dcterms:W3CDTF">2020-02-21T05:05:55Z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0x010100850443625C7F7846896A9D1865C43124</vt:lpwstr>
  </property>
</Properties>
</file>